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eg" ContentType="image/jpe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worksheets/sheet3.xml" ContentType="application/vnd.openxmlformats-officedocument.spreadsheetml.worksheet+xml"/>
  <Override PartName="/xl/drawings/drawing3.xml" ContentType="application/vnd.openxmlformats-officedocument.drawing+xml"/>
  <Override PartName="/xl/worksheets/sheet4.xml" ContentType="application/vnd.openxmlformats-officedocument.spreadsheetml.worksheet+xml"/>
  <Override PartName="/xl/drawings/drawing4.xml" ContentType="application/vnd.openxmlformats-officedocument.drawing+xml"/>
  <Override PartName="/xl/worksheets/sheet5.xml" ContentType="application/vnd.openxmlformats-officedocument.spreadsheetml.worksheet+xml"/>
  <Override PartName="/xl/drawings/drawing5.xml" ContentType="application/vnd.openxmlformats-officedocument.drawing+xml"/>
  <Override PartName="/xl/worksheets/sheet6.xml" ContentType="application/vnd.openxmlformats-officedocument.spreadsheetml.worksheet+xml"/>
  <Override PartName="/xl/drawings/drawing6.xml" ContentType="application/vnd.openxmlformats-officedocument.drawing+xml"/>
  <Override PartName="/xl/worksheets/sheet7.xml" ContentType="application/vnd.openxmlformats-officedocument.spreadsheetml.worksheet+xml"/>
  <Override PartName="/xl/drawings/drawing7.xml" ContentType="application/vnd.openxmlformats-officedocument.drawing+xml"/>
  <Override PartName="/xl/worksheets/sheet8.xml" ContentType="application/vnd.openxmlformats-officedocument.spreadsheetml.worksheet+xml"/>
  <Override PartName="/xl/drawings/drawing8.xml" ContentType="application/vnd.openxmlformats-officedocument.drawing+xml"/>
  <Override PartName="/xl/worksheets/sheet9.xml" ContentType="application/vnd.openxmlformats-officedocument.spreadsheetml.worksheet+xml"/>
  <Override PartName="/xl/drawings/drawing9.xml" ContentType="application/vnd.openxmlformats-officedocument.drawing+xml"/>
  <Override PartName="/xl/worksheets/sheet10.xml" ContentType="application/vnd.openxmlformats-officedocument.spreadsheetml.worksheet+xml"/>
  <Override PartName="/xl/drawings/drawing10.xml" ContentType="application/vnd.openxmlformats-officedocument.drawing+xml"/>
  <Override PartName="/xl/worksheets/sheet11.xml" ContentType="application/vnd.openxmlformats-officedocument.spreadsheetml.worksheet+xml"/>
  <Override PartName="/xl/drawings/drawing11.xml" ContentType="application/vnd.openxmlformats-officedocument.drawing+xml"/>
  <Override PartName="/xl/worksheets/sheet12.xml" ContentType="application/vnd.openxmlformats-officedocument.spreadsheetml.worksheet+xml"/>
  <Override PartName="/xl/drawings/drawing12.xml" ContentType="application/vnd.openxmlformats-officedocument.drawing+xml"/>
  <Override PartName="/xl/worksheets/sheet13.xml" ContentType="application/vnd.openxmlformats-officedocument.spreadsheetml.worksheet+xml"/>
  <Override PartName="/xl/drawings/drawing13.xml" ContentType="application/vnd.openxmlformats-officedocument.drawing+xml"/>
  <Override PartName="/xl/worksheets/sheet14.xml" ContentType="application/vnd.openxmlformats-officedocument.spreadsheetml.worksheet+xml"/>
  <Override PartName="/xl/drawings/drawing14.xml" ContentType="application/vnd.openxmlformats-officedocument.drawing+xml"/>
  <Override PartName="/xl/worksheets/sheet15.xml" ContentType="application/vnd.openxmlformats-officedocument.spreadsheetml.worksheet+xml"/>
  <Override PartName="/xl/drawings/drawing15.xml" ContentType="application/vnd.openxmlformats-officedocument.drawing+xml"/>
  <Override PartName="/xl/worksheets/sheet16.xml" ContentType="application/vnd.openxmlformats-officedocument.spreadsheetml.worksheet+xml"/>
  <Override PartName="/xl/drawings/drawing16.xml" ContentType="application/vnd.openxmlformats-officedocument.drawing+xml"/>
  <Override PartName="/xl/worksheets/sheet17.xml" ContentType="application/vnd.openxmlformats-officedocument.spreadsheetml.worksheet+xml"/>
  <Override PartName="/xl/drawings/drawing17.xml" ContentType="application/vnd.openxmlformats-officedocument.drawing+xml"/>
  <Override PartName="/xl/worksheets/sheet18.xml" ContentType="application/vnd.openxmlformats-officedocument.spreadsheetml.worksheet+xml"/>
  <Override PartName="/xl/drawings/drawing18.xml" ContentType="application/vnd.openxmlformats-officedocument.drawing+xml"/>
  <Override PartName="/xl/worksheets/sheet19.xml" ContentType="application/vnd.openxmlformats-officedocument.spreadsheetml.worksheet+xml"/>
  <Override PartName="/xl/drawings/drawing19.xml" ContentType="application/vnd.openxmlformats-officedocument.drawing+xml"/>
  <Override PartName="/xl/worksheets/sheet20.xml" ContentType="application/vnd.openxmlformats-officedocument.spreadsheetml.worksheet+xml"/>
  <Override PartName="/xl/drawings/drawing20.xml" ContentType="application/vnd.openxmlformats-officedocument.drawing+xml"/>
  <Override PartName="/xl/worksheets/sheet21.xml" ContentType="application/vnd.openxmlformats-officedocument.spreadsheetml.worksheet+xml"/>
  <Override PartName="/xl/drawings/drawing21.xml" ContentType="application/vnd.openxmlformats-officedocument.drawing+xml"/>
  <Override PartName="/xl/worksheets/sheet22.xml" ContentType="application/vnd.openxmlformats-officedocument.spreadsheetml.worksheet+xml"/>
  <Override PartName="/xl/drawings/drawing22.xml" ContentType="application/vnd.openxmlformats-officedocument.drawing+xml"/>
  <Override PartName="/xl/worksheets/sheet23.xml" ContentType="application/vnd.openxmlformats-officedocument.spreadsheetml.worksheet+xml"/>
  <Override PartName="/xl/drawings/drawing23.xml" ContentType="application/vnd.openxmlformats-officedocument.drawing+xml"/>
  <Override PartName="/xl/worksheets/sheet24.xml" ContentType="application/vnd.openxmlformats-officedocument.spreadsheetml.worksheet+xml"/>
  <Override PartName="/xl/drawings/drawing24.xml" ContentType="application/vnd.openxmlformats-officedocument.drawing+xml"/>
  <Override PartName="/xl/worksheets/sheet25.xml" ContentType="application/vnd.openxmlformats-officedocument.spreadsheetml.worksheet+xml"/>
  <Override PartName="/xl/drawings/drawing25.xml" ContentType="application/vnd.openxmlformats-officedocument.drawing+xml"/>
  <Override PartName="/xl/worksheets/sheet26.xml" ContentType="application/vnd.openxmlformats-officedocument.spreadsheetml.worksheet+xml"/>
  <Override PartName="/xl/drawings/drawing26.xml" ContentType="application/vnd.openxmlformats-officedocument.drawing+xml"/>
  <Override PartName="/xl/worksheets/sheet27.xml" ContentType="application/vnd.openxmlformats-officedocument.spreadsheetml.worksheet+xml"/>
  <Override PartName="/xl/drawings/drawing27.xml" ContentType="application/vnd.openxmlformats-officedocument.drawing+xml"/>
  <Override PartName="/xl/worksheets/sheet28.xml" ContentType="application/vnd.openxmlformats-officedocument.spreadsheetml.worksheet+xml"/>
  <Override PartName="/xl/drawings/drawing28.xml" ContentType="application/vnd.openxmlformats-officedocument.drawing+xml"/>
  <Override PartName="/xl/worksheets/sheet29.xml" ContentType="application/vnd.openxmlformats-officedocument.spreadsheetml.worksheet+xml"/>
  <Override PartName="/xl/drawings/drawing29.xml" ContentType="application/vnd.openxmlformats-officedocument.drawing+xml"/>
  <Override PartName="/xl/worksheets/sheet30.xml" ContentType="application/vnd.openxmlformats-officedocument.spreadsheetml.worksheet+xml"/>
  <Override PartName="/xl/drawings/drawing30.xml" ContentType="application/vnd.openxmlformats-officedocument.drawing+xml"/>
  <Override PartName="/xl/worksheets/sheet31.xml" ContentType="application/vnd.openxmlformats-officedocument.spreadsheetml.worksheet+xml"/>
  <Override PartName="/xl/drawings/drawing31.xml" ContentType="application/vnd.openxmlformats-officedocument.drawing+xml"/>
  <Override PartName="/xl/worksheets/sheet32.xml" ContentType="application/vnd.openxmlformats-officedocument.spreadsheetml.worksheet+xml"/>
  <Override PartName="/xl/drawings/drawing32.xml" ContentType="application/vnd.openxmlformats-officedocument.drawing+xml"/>
  <Override PartName="/xl/worksheets/sheet33.xml" ContentType="application/vnd.openxmlformats-officedocument.spreadsheetml.worksheet+xml"/>
  <Override PartName="/xl/drawings/drawing33.xml" ContentType="application/vnd.openxmlformats-officedocument.drawing+xml"/>
  <Override PartName="/xl/worksheets/sheet34.xml" ContentType="application/vnd.openxmlformats-officedocument.spreadsheetml.worksheet+xml"/>
  <Override PartName="/xl/drawings/drawing34.xml" ContentType="application/vnd.openxmlformats-officedocument.drawing+xml"/>
  <Override PartName="/xl/worksheets/sheet35.xml" ContentType="application/vnd.openxmlformats-officedocument.spreadsheetml.worksheet+xml"/>
  <Override PartName="/xl/drawings/drawing35.xml" ContentType="application/vnd.openxmlformats-officedocument.drawing+xml"/>
  <Override PartName="/xl/worksheets/sheet36.xml" ContentType="application/vnd.openxmlformats-officedocument.spreadsheetml.worksheet+xml"/>
  <Override PartName="/xl/drawings/drawing36.xml" ContentType="application/vnd.openxmlformats-officedocument.drawing+xml"/>
  <Override PartName="/xl/worksheets/sheet37.xml" ContentType="application/vnd.openxmlformats-officedocument.spreadsheetml.worksheet+xml"/>
  <Override PartName="/xl/drawings/drawing37.xml" ContentType="application/vnd.openxmlformats-officedocument.drawing+xml"/>
  <Override PartName="/xl/worksheets/sheet38.xml" ContentType="application/vnd.openxmlformats-officedocument.spreadsheetml.worksheet+xml"/>
  <Override PartName="/xl/drawings/drawing38.xml" ContentType="application/vnd.openxmlformats-officedocument.drawing+xml"/>
  <Override PartName="/xl/worksheets/sheet39.xml" ContentType="application/vnd.openxmlformats-officedocument.spreadsheetml.worksheet+xml"/>
  <Override PartName="/xl/drawings/drawing39.xml" ContentType="application/vnd.openxmlformats-officedocument.drawing+xml"/>
  <Override PartName="/xl/worksheets/sheet40.xml" ContentType="application/vnd.openxmlformats-officedocument.spreadsheetml.worksheet+xml"/>
  <Override PartName="/xl/drawings/drawing40.xml" ContentType="application/vnd.openxmlformats-officedocument.drawing+xml"/>
  <Override PartName="/xl/worksheets/sheet41.xml" ContentType="application/vnd.openxmlformats-officedocument.spreadsheetml.worksheet+xml"/>
  <Override PartName="/xl/drawings/drawing41.xml" ContentType="application/vnd.openxmlformats-officedocument.drawing+xml"/>
  <Override PartName="/xl/worksheets/sheet42.xml" ContentType="application/vnd.openxmlformats-officedocument.spreadsheetml.worksheet+xml"/>
  <Override PartName="/xl/drawings/drawing42.xml" ContentType="application/vnd.openxmlformats-officedocument.drawing+xml"/>
  <Override PartName="/xl/worksheets/sheet43.xml" ContentType="application/vnd.openxmlformats-officedocument.spreadsheetml.worksheet+xml"/>
  <Override PartName="/xl/drawings/drawing43.xml" ContentType="application/vnd.openxmlformats-officedocument.drawing+xml"/>
  <Override PartName="/xl/worksheets/sheet44.xml" ContentType="application/vnd.openxmlformats-officedocument.spreadsheetml.worksheet+xml"/>
  <Override PartName="/xl/drawings/drawing44.xml" ContentType="application/vnd.openxmlformats-officedocument.drawing+xml"/>
  <Override PartName="/xl/worksheets/sheet45.xml" ContentType="application/vnd.openxmlformats-officedocument.spreadsheetml.worksheet+xml"/>
  <Override PartName="/xl/drawings/drawing45.xml" ContentType="application/vnd.openxmlformats-officedocument.drawing+xml"/>
  <Override PartName="/xl/worksheets/sheet46.xml" ContentType="application/vnd.openxmlformats-officedocument.spreadsheetml.worksheet+xml"/>
  <Override PartName="/xl/drawings/drawing46.xml" ContentType="application/vnd.openxmlformats-officedocument.drawing+xml"/>
  <Override PartName="/xl/worksheets/sheet47.xml" ContentType="application/vnd.openxmlformats-officedocument.spreadsheetml.worksheet+xml"/>
  <Override PartName="/xl/drawings/drawing47.xml" ContentType="application/vnd.openxmlformats-officedocument.drawing+xml"/>
  <Override PartName="/xl/worksheets/sheet48.xml" ContentType="application/vnd.openxmlformats-officedocument.spreadsheetml.worksheet+xml"/>
  <Override PartName="/xl/drawings/drawing48.xml" ContentType="application/vnd.openxmlformats-officedocument.drawing+xml"/>
  <Override PartName="/xl/worksheets/sheet49.xml" ContentType="application/vnd.openxmlformats-officedocument.spreadsheetml.worksheet+xml"/>
  <Override PartName="/xl/drawings/drawing49.xml" ContentType="application/vnd.openxmlformats-officedocument.drawing+xml"/>
  <Override PartName="/xl/worksheets/sheet50.xml" ContentType="application/vnd.openxmlformats-officedocument.spreadsheetml.worksheet+xml"/>
  <Override PartName="/xl/drawings/drawing50.xml" ContentType="application/vnd.openxmlformats-officedocument.drawing+xml"/>
  <Override PartName="/xl/worksheets/sheet51.xml" ContentType="application/vnd.openxmlformats-officedocument.spreadsheetml.worksheet+xml"/>
  <Override PartName="/xl/drawings/drawing51.xml" ContentType="application/vnd.openxmlformats-officedocument.drawing+xml"/>
  <Override PartName="/xl/worksheets/sheet52.xml" ContentType="application/vnd.openxmlformats-officedocument.spreadsheetml.worksheet+xml"/>
  <Override PartName="/xl/drawings/drawing52.xml" ContentType="application/vnd.openxmlformats-officedocument.drawing+xml"/>
  <Override PartName="/xl/worksheets/sheet53.xml" ContentType="application/vnd.openxmlformats-officedocument.spreadsheetml.worksheet+xml"/>
  <Override PartName="/xl/drawings/drawing53.xml" ContentType="application/vnd.openxmlformats-officedocument.drawing+xml"/>
  <Override PartName="/xl/worksheets/sheet54.xml" ContentType="application/vnd.openxmlformats-officedocument.spreadsheetml.worksheet+xml"/>
  <Override PartName="/xl/drawings/drawing54.xml" ContentType="application/vnd.openxmlformats-officedocument.drawing+xml"/>
  <Override PartName="/xl/worksheets/sheet55.xml" ContentType="application/vnd.openxmlformats-officedocument.spreadsheetml.worksheet+xml"/>
  <Override PartName="/xl/drawings/drawing55.xml" ContentType="application/vnd.openxmlformats-officedocument.drawing+xml"/>
  <Override PartName="/xl/worksheets/sheet56.xml" ContentType="application/vnd.openxmlformats-officedocument.spreadsheetml.worksheet+xml"/>
  <Override PartName="/xl/drawings/drawing56.xml" ContentType="application/vnd.openxmlformats-officedocument.drawing+xml"/>
  <Override PartName="/xl/worksheets/sheet57.xml" ContentType="application/vnd.openxmlformats-officedocument.spreadsheetml.worksheet+xml"/>
  <Override PartName="/xl/drawings/drawing57.xml" ContentType="application/vnd.openxmlformats-officedocument.drawing+xml"/>
  <Override PartName="/xl/worksheets/sheet58.xml" ContentType="application/vnd.openxmlformats-officedocument.spreadsheetml.worksheet+xml"/>
  <Override PartName="/xl/drawings/drawing58.xml" ContentType="application/vnd.openxmlformats-officedocument.drawing+xml"/>
  <Override PartName="/xl/worksheets/sheet59.xml" ContentType="application/vnd.openxmlformats-officedocument.spreadsheetml.worksheet+xml"/>
  <Override PartName="/xl/drawings/drawing59.xml" ContentType="application/vnd.openxmlformats-officedocument.drawing+xml"/>
  <Override PartName="/xl/worksheets/sheet60.xml" ContentType="application/vnd.openxmlformats-officedocument.spreadsheetml.worksheet+xml"/>
  <Override PartName="/xl/drawings/drawing60.xml" ContentType="application/vnd.openxmlformats-officedocument.drawing+xml"/>
  <Override PartName="/xl/worksheets/sheet61.xml" ContentType="application/vnd.openxmlformats-officedocument.spreadsheetml.worksheet+xml"/>
  <Override PartName="/xl/drawings/drawing61.xml" ContentType="application/vnd.openxmlformats-officedocument.drawing+xml"/>
  <Override PartName="/xl/worksheets/sheet62.xml" ContentType="application/vnd.openxmlformats-officedocument.spreadsheetml.worksheet+xml"/>
  <Override PartName="/xl/drawings/drawing62.xml" ContentType="application/vnd.openxmlformats-officedocument.drawing+xml"/>
  <Override PartName="/xl/worksheets/sheet63.xml" ContentType="application/vnd.openxmlformats-officedocument.spreadsheetml.worksheet+xml"/>
  <Override PartName="/xl/drawings/drawing63.xml" ContentType="application/vnd.openxmlformats-officedocument.drawing+xml"/>
  <Override PartName="/xl/worksheets/sheet64.xml" ContentType="application/vnd.openxmlformats-officedocument.spreadsheetml.worksheet+xml"/>
  <Override PartName="/xl/drawings/drawing64.xml" ContentType="application/vnd.openxmlformats-officedocument.drawing+xml"/>
  <Override PartName="/xl/worksheets/sheet65.xml" ContentType="application/vnd.openxmlformats-officedocument.spreadsheetml.worksheet+xml"/>
  <Override PartName="/xl/drawings/drawing65.xml" ContentType="application/vnd.openxmlformats-officedocument.drawing+xml"/>
  <Override PartName="/xl/worksheets/sheet66.xml" ContentType="application/vnd.openxmlformats-officedocument.spreadsheetml.worksheet+xml"/>
  <Override PartName="/xl/drawings/drawing66.xml" ContentType="application/vnd.openxmlformats-officedocument.drawing+xml"/>
  <Override PartName="/xl/worksheets/sheet67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Relationship Type="http://schemas.openxmlformats.org/officeDocument/2006/relationships/custom-properties" Target="docProps/custom.xml" Id="rId4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10" yWindow="-110" windowWidth="19420" windowHeight="11500" tabRatio="600" firstSheet="0" activeTab="0" autoFilterDateGrouping="1"/>
  </bookViews>
  <sheets>
    <sheet name="Index" sheetId="1" state="visible" r:id="rId1"/>
    <sheet name="EDBE31" sheetId="2" state="visible" r:id="rId2"/>
    <sheet name="EDBE32" sheetId="3" state="visible" r:id="rId3"/>
    <sheet name="EDCF28" sheetId="4" state="visible" r:id="rId4"/>
    <sheet name="EDLDUF" sheetId="5" state="visible" r:id="rId5"/>
    <sheet name="EEBCYF" sheetId="6" state="visible" r:id="rId6"/>
    <sheet name="EEDGEF" sheetId="7" state="visible" r:id="rId7"/>
    <sheet name="EEMMQE" sheetId="8" state="visible" r:id="rId8"/>
    <sheet name="EOUSTF" sheetId="9" state="visible" r:id="rId9"/>
    <sheet name="EDBE30" sheetId="10" state="visible" r:id="rId10"/>
    <sheet name="EEEQTF" sheetId="11" state="visible" r:id="rId11"/>
    <sheet name="EEPRUA" sheetId="12" state="visible" r:id="rId12"/>
    <sheet name="EETECF" sheetId="13" state="visible" r:id="rId13"/>
    <sheet name="EOEDOF" sheetId="14" state="visible" r:id="rId14"/>
    <sheet name="EDACBF" sheetId="15" state="visible" r:id="rId15"/>
    <sheet name="EDBE33" sheetId="16" state="visible" r:id="rId16"/>
    <sheet name="EDCG27" sheetId="17" state="visible" r:id="rId17"/>
    <sheet name="EDNPSF" sheetId="18" state="visible" r:id="rId18"/>
    <sheet name="EEECRF" sheetId="19" state="visible" r:id="rId19"/>
    <sheet name="EEIF50" sheetId="20" state="visible" r:id="rId20"/>
    <sheet name="EEM150" sheetId="21" state="visible" r:id="rId21"/>
    <sheet name="EENBEF" sheetId="22" state="visible" r:id="rId22"/>
    <sheet name="EDFF33" sheetId="23" state="visible" r:id="rId23"/>
    <sheet name="EDGSEC" sheetId="24" state="visible" r:id="rId24"/>
    <sheet name="EDONTF" sheetId="25" state="visible" r:id="rId25"/>
    <sheet name="EECONF" sheetId="26" state="visible" r:id="rId26"/>
    <sheet name="EEESCF" sheetId="27" state="visible" r:id="rId27"/>
    <sheet name="EELMIF" sheetId="28" state="visible" r:id="rId28"/>
    <sheet name="EEMOFF" sheetId="29" state="visible" r:id="rId29"/>
    <sheet name="EGSFOF" sheetId="30" state="visible" r:id="rId30"/>
    <sheet name="EDCF27" sheetId="31" state="visible" r:id="rId31"/>
    <sheet name="EDCG28" sheetId="32" state="visible" r:id="rId32"/>
    <sheet name="EEELSS" sheetId="33" state="visible" r:id="rId33"/>
    <sheet name="EEFOCF" sheetId="34" state="visible" r:id="rId34"/>
    <sheet name="EEMMQI" sheetId="35" state="visible" r:id="rId35"/>
    <sheet name="EOEMOP" sheetId="36" state="visible" r:id="rId36"/>
    <sheet name="EDBPDF" sheetId="37" state="visible" r:id="rId37"/>
    <sheet name="EDCPSF" sheetId="38" state="visible" r:id="rId38"/>
    <sheet name="EDCSDF" sheetId="39" state="visible" r:id="rId39"/>
    <sheet name="EEIAFF" sheetId="40" state="visible" r:id="rId40"/>
    <sheet name="EEIF30" sheetId="41" state="visible" r:id="rId41"/>
    <sheet name="EELMFE" sheetId="42" state="visible" r:id="rId42"/>
    <sheet name="EEMOF1" sheetId="43" state="visible" r:id="rId43"/>
    <sheet name="EOCHIF" sheetId="44" state="visible" r:id="rId44"/>
    <sheet name="EODWHF" sheetId="45" state="visible" r:id="rId45"/>
    <sheet name="EDFF32" sheetId="46" state="visible" r:id="rId46"/>
    <sheet name="EEALVF" sheetId="47" state="visible" r:id="rId47"/>
    <sheet name="EEARBF" sheetId="48" state="visible" r:id="rId48"/>
    <sheet name="EEARFD" sheetId="49" state="visible" r:id="rId49"/>
    <sheet name="EEBCIE" sheetId="50" state="visible" r:id="rId50"/>
    <sheet name="EEBIEF" sheetId="51" state="visible" r:id="rId51"/>
    <sheet name="EEESSF" sheetId="52" state="visible" r:id="rId52"/>
    <sheet name="EEMCPF" sheetId="53" state="visible" r:id="rId53"/>
    <sheet name="EESMCF" sheetId="54" state="visible" r:id="rId54"/>
    <sheet name="EOASEF" sheetId="55" state="visible" r:id="rId55"/>
    <sheet name="EOUSEF" sheetId="56" state="visible" r:id="rId56"/>
    <sheet name="ESLVRE" sheetId="57" state="visible" r:id="rId57"/>
    <sheet name="EDCG37" sheetId="58" state="visible" r:id="rId58"/>
    <sheet name="EDFF30" sheetId="59" state="visible" r:id="rId59"/>
    <sheet name="EDFF31" sheetId="60" state="visible" r:id="rId60"/>
    <sheet name="EDNP27" sheetId="61" state="visible" r:id="rId61"/>
    <sheet name="EEMAAF" sheetId="62" state="visible" r:id="rId62"/>
    <sheet name="EENN50" sheetId="63" state="visible" r:id="rId63"/>
    <sheet name="EES250" sheetId="64" state="visible" r:id="rId64"/>
    <sheet name="EGOLDE" sheetId="65" state="visible" r:id="rId65"/>
    <sheet name="ELLIQF" sheetId="66" state="visible" r:id="rId66"/>
    <sheet name="Derivative Disclosure" sheetId="67" state="visible" r:id="rId67"/>
  </sheets>
  <definedNames>
    <definedName name="Hedging_Positions_through_Futures_AS_ON_MMMM_DD__YYYY___NIL">EDBE31!#REF!</definedName>
    <definedName name="JPM_Footer_disp">EDBE31!#REF!</definedName>
    <definedName name="JPM_Footer_disp12">EDBE31!#REF!</definedName>
    <definedName name="Hedging_Positions_through_Futures_AS_ON_MMMM_DD__YYYY___NIL" localSheetId="2">EDBE32!#REF!</definedName>
    <definedName name="JPM_Footer_disp" localSheetId="2">EDBE32!#REF!</definedName>
    <definedName name="JPM_Footer_disp12" localSheetId="2">EDBE32!#REF!</definedName>
    <definedName name="Hedging_Positions_through_Futures_AS_ON_MMMM_DD__YYYY___NIL" localSheetId="3">EDCF28!#REF!</definedName>
    <definedName name="JPM_Footer_disp" localSheetId="3">EDCF28!#REF!</definedName>
    <definedName name="JPM_Footer_disp12" localSheetId="3">EDCF28!#REF!</definedName>
    <definedName name="Hedging_Positions_through_Futures_AS_ON_MMMM_DD__YYYY___NIL" localSheetId="4">EDLDUF!#REF!</definedName>
    <definedName name="JPM_Footer_disp" localSheetId="4">EDLDUF!#REF!</definedName>
    <definedName name="JPM_Footer_disp12" localSheetId="4">EDLDUF!#REF!</definedName>
    <definedName name="Hedging_Positions_through_Futures_AS_ON_MMMM_DD__YYYY___NIL" localSheetId="5">EEBCYF!#REF!</definedName>
    <definedName name="JPM_Footer_disp" localSheetId="5">EEBCYF!#REF!</definedName>
    <definedName name="JPM_Footer_disp12" localSheetId="5">EEBCYF!#REF!</definedName>
    <definedName name="Hedging_Positions_through_Futures_AS_ON_MMMM_DD__YYYY___NIL" localSheetId="6">EEDGEF!#REF!</definedName>
    <definedName name="JPM_Footer_disp" localSheetId="6">EEDGEF!#REF!</definedName>
    <definedName name="JPM_Footer_disp12" localSheetId="6">EEDGEF!#REF!</definedName>
    <definedName name="Hedging_Positions_through_Futures_AS_ON_MMMM_DD__YYYY___NIL" localSheetId="7">EEMMQE!#REF!</definedName>
    <definedName name="JPM_Footer_disp" localSheetId="7">EEMMQE!#REF!</definedName>
    <definedName name="JPM_Footer_disp12" localSheetId="7">EEMMQE!#REF!</definedName>
    <definedName name="Hedging_Positions_through_Futures_AS_ON_MMMM_DD__YYYY___NIL" localSheetId="8">EOUSTF!#REF!</definedName>
    <definedName name="JPM_Footer_disp" localSheetId="8">EOUSTF!#REF!</definedName>
    <definedName name="JPM_Footer_disp12" localSheetId="8">EOUSTF!#REF!</definedName>
    <definedName name="Hedging_Positions_through_Futures_AS_ON_MMMM_DD__YYYY___NIL" localSheetId="9">EDBE30!#REF!</definedName>
    <definedName name="JPM_Footer_disp" localSheetId="9">EDBE30!#REF!</definedName>
    <definedName name="JPM_Footer_disp12" localSheetId="9">EDBE30!#REF!</definedName>
    <definedName name="Hedging_Positions_through_Futures_AS_ON_MMMM_DD__YYYY___NIL" localSheetId="10">EEEQTF!#REF!</definedName>
    <definedName name="JPM_Footer_disp" localSheetId="10">EEEQTF!#REF!</definedName>
    <definedName name="JPM_Footer_disp12" localSheetId="10">EEEQTF!#REF!</definedName>
    <definedName name="Hedging_Positions_through_Futures_AS_ON_MMMM_DD__YYYY___NIL" localSheetId="11">EEPRUA!#REF!</definedName>
    <definedName name="JPM_Footer_disp" localSheetId="11">EEPRUA!#REF!</definedName>
    <definedName name="JPM_Footer_disp12" localSheetId="11">EEPRUA!#REF!</definedName>
    <definedName name="Hedging_Positions_through_Futures_AS_ON_MMMM_DD__YYYY___NIL" localSheetId="12">EETECF!#REF!</definedName>
    <definedName name="JPM_Footer_disp" localSheetId="12">EETECF!#REF!</definedName>
    <definedName name="JPM_Footer_disp12" localSheetId="12">EETECF!#REF!</definedName>
    <definedName name="Hedging_Positions_through_Futures_AS_ON_MMMM_DD__YYYY___NIL" localSheetId="13">EOEDOF!#REF!</definedName>
    <definedName name="JPM_Footer_disp" localSheetId="13">EOEDOF!#REF!</definedName>
    <definedName name="JPM_Footer_disp12" localSheetId="13">EOEDOF!#REF!</definedName>
    <definedName name="Hedging_Positions_through_Futures_AS_ON_MMMM_DD__YYYY___NIL" localSheetId="14">EDACBF!#REF!</definedName>
    <definedName name="JPM_Footer_disp" localSheetId="14">EDACBF!#REF!</definedName>
    <definedName name="JPM_Footer_disp12" localSheetId="14">EDACBF!#REF!</definedName>
    <definedName name="Hedging_Positions_through_Futures_AS_ON_MMMM_DD__YYYY___NIL" localSheetId="15">EDBE33!#REF!</definedName>
    <definedName name="JPM_Footer_disp" localSheetId="15">EDBE33!#REF!</definedName>
    <definedName name="JPM_Footer_disp12" localSheetId="15">EDBE33!#REF!</definedName>
    <definedName name="Hedging_Positions_through_Futures_AS_ON_MMMM_DD__YYYY___NIL" localSheetId="16">EDCG27!#REF!</definedName>
    <definedName name="JPM_Footer_disp" localSheetId="16">EDCG27!#REF!</definedName>
    <definedName name="JPM_Footer_disp12" localSheetId="16">EDCG27!#REF!</definedName>
    <definedName name="Hedging_Positions_through_Futures_AS_ON_MMMM_DD__YYYY___NIL" localSheetId="17">EDNPSF!#REF!</definedName>
    <definedName name="JPM_Footer_disp" localSheetId="17">EDNPSF!#REF!</definedName>
    <definedName name="JPM_Footer_disp12" localSheetId="17">EDNPSF!#REF!</definedName>
    <definedName name="Hedging_Positions_through_Futures_AS_ON_MMMM_DD__YYYY___NIL" localSheetId="18">EEECRF!#REF!</definedName>
    <definedName name="JPM_Footer_disp" localSheetId="18">EEECRF!#REF!</definedName>
    <definedName name="JPM_Footer_disp12" localSheetId="18">EEECRF!#REF!</definedName>
    <definedName name="Hedging_Positions_through_Futures_AS_ON_MMMM_DD__YYYY___NIL" localSheetId="19">EEIF50!#REF!</definedName>
    <definedName name="JPM_Footer_disp" localSheetId="19">EEIF50!#REF!</definedName>
    <definedName name="JPM_Footer_disp12" localSheetId="19">EEIF50!#REF!</definedName>
    <definedName name="Hedging_Positions_through_Futures_AS_ON_MMMM_DD__YYYY___NIL" localSheetId="20">'EEM150'!#REF!</definedName>
    <definedName name="JPM_Footer_disp" localSheetId="20">'EEM150'!#REF!</definedName>
    <definedName name="JPM_Footer_disp12" localSheetId="20">'EEM150'!#REF!</definedName>
    <definedName name="Hedging_Positions_through_Futures_AS_ON_MMMM_DD__YYYY___NIL" localSheetId="21">EENBEF!#REF!</definedName>
    <definedName name="JPM_Footer_disp" localSheetId="21">EENBEF!#REF!</definedName>
    <definedName name="JPM_Footer_disp12" localSheetId="21">EENBEF!#REF!</definedName>
    <definedName name="Hedging_Positions_through_Futures_AS_ON_MMMM_DD__YYYY___NIL" localSheetId="22">EDFF33!#REF!</definedName>
    <definedName name="JPM_Footer_disp" localSheetId="22">EDFF33!#REF!</definedName>
    <definedName name="JPM_Footer_disp12" localSheetId="22">EDFF33!#REF!</definedName>
    <definedName name="Hedging_Positions_through_Futures_AS_ON_MMMM_DD__YYYY___NIL" localSheetId="23">EDGSEC!#REF!</definedName>
    <definedName name="JPM_Footer_disp" localSheetId="23">EDGSEC!#REF!</definedName>
    <definedName name="JPM_Footer_disp12" localSheetId="23">EDGSEC!#REF!</definedName>
    <definedName name="Hedging_Positions_through_Futures_AS_ON_MMMM_DD__YYYY___NIL" localSheetId="24">EDONTF!#REF!</definedName>
    <definedName name="JPM_Footer_disp" localSheetId="24">EDONTF!#REF!</definedName>
    <definedName name="JPM_Footer_disp12" localSheetId="24">EDONTF!#REF!</definedName>
    <definedName name="Hedging_Positions_through_Futures_AS_ON_MMMM_DD__YYYY___NIL" localSheetId="25">EECONF!#REF!</definedName>
    <definedName name="JPM_Footer_disp" localSheetId="25">EECONF!#REF!</definedName>
    <definedName name="JPM_Footer_disp12" localSheetId="25">EECONF!#REF!</definedName>
    <definedName name="Hedging_Positions_through_Futures_AS_ON_MMMM_DD__YYYY___NIL" localSheetId="26">EEESCF!#REF!</definedName>
    <definedName name="JPM_Footer_disp" localSheetId="26">EEESCF!#REF!</definedName>
    <definedName name="JPM_Footer_disp12" localSheetId="26">EEESCF!#REF!</definedName>
    <definedName name="Hedging_Positions_through_Futures_AS_ON_MMMM_DD__YYYY___NIL" localSheetId="27">EELMIF!#REF!</definedName>
    <definedName name="JPM_Footer_disp" localSheetId="27">EELMIF!#REF!</definedName>
    <definedName name="JPM_Footer_disp12" localSheetId="27">EELMIF!#REF!</definedName>
    <definedName name="Hedging_Positions_through_Futures_AS_ON_MMMM_DD__YYYY___NIL" localSheetId="28">EEMOFF!#REF!</definedName>
    <definedName name="JPM_Footer_disp" localSheetId="28">EEMOFF!#REF!</definedName>
    <definedName name="JPM_Footer_disp12" localSheetId="28">EEMOFF!#REF!</definedName>
    <definedName name="Hedging_Positions_through_Futures_AS_ON_MMMM_DD__YYYY___NIL" localSheetId="29">EGSFOF!#REF!</definedName>
    <definedName name="JPM_Footer_disp" localSheetId="29">EGSFOF!#REF!</definedName>
    <definedName name="JPM_Footer_disp12" localSheetId="29">EGSFOF!#REF!</definedName>
    <definedName name="Hedging_Positions_through_Futures_AS_ON_MMMM_DD__YYYY___NIL" localSheetId="30">EDCF27!#REF!</definedName>
    <definedName name="JPM_Footer_disp" localSheetId="30">EDCF27!#REF!</definedName>
    <definedName name="JPM_Footer_disp12" localSheetId="30">EDCF27!#REF!</definedName>
    <definedName name="Hedging_Positions_through_Futures_AS_ON_MMMM_DD__YYYY___NIL" localSheetId="31">EDCG28!#REF!</definedName>
    <definedName name="JPM_Footer_disp" localSheetId="31">EDCG28!#REF!</definedName>
    <definedName name="JPM_Footer_disp12" localSheetId="31">EDCG28!#REF!</definedName>
    <definedName name="Hedging_Positions_through_Futures_AS_ON_MMMM_DD__YYYY___NIL" localSheetId="32">EEELSS!#REF!</definedName>
    <definedName name="JPM_Footer_disp" localSheetId="32">EEELSS!#REF!</definedName>
    <definedName name="JPM_Footer_disp12" localSheetId="32">EEELSS!#REF!</definedName>
    <definedName name="Hedging_Positions_through_Futures_AS_ON_MMMM_DD__YYYY___NIL" localSheetId="33">EEFOCF!#REF!</definedName>
    <definedName name="JPM_Footer_disp" localSheetId="33">EEFOCF!#REF!</definedName>
    <definedName name="JPM_Footer_disp12" localSheetId="33">EEFOCF!#REF!</definedName>
    <definedName name="Hedging_Positions_through_Futures_AS_ON_MMMM_DD__YYYY___NIL" localSheetId="34">EEMMQI!#REF!</definedName>
    <definedName name="JPM_Footer_disp" localSheetId="34">EEMMQI!#REF!</definedName>
    <definedName name="JPM_Footer_disp12" localSheetId="34">EEMMQI!#REF!</definedName>
    <definedName name="Hedging_Positions_through_Futures_AS_ON_MMMM_DD__YYYY___NIL" localSheetId="35">EOEMOP!#REF!</definedName>
    <definedName name="JPM_Footer_disp" localSheetId="35">EOEMOP!#REF!</definedName>
    <definedName name="JPM_Footer_disp12" localSheetId="35">EOEMOP!#REF!</definedName>
    <definedName name="Hedging_Positions_through_Futures_AS_ON_MMMM_DD__YYYY___NIL" localSheetId="36">EDBPDF!#REF!</definedName>
    <definedName name="JPM_Footer_disp" localSheetId="36">EDBPDF!#REF!</definedName>
    <definedName name="JPM_Footer_disp12" localSheetId="36">EDBPDF!#REF!</definedName>
    <definedName name="Hedging_Positions_through_Futures_AS_ON_MMMM_DD__YYYY___NIL" localSheetId="37">EDCPSF!#REF!</definedName>
    <definedName name="JPM_Footer_disp" localSheetId="37">EDCPSF!#REF!</definedName>
    <definedName name="JPM_Footer_disp12" localSheetId="37">EDCPSF!#REF!</definedName>
    <definedName name="Hedging_Positions_through_Futures_AS_ON_MMMM_DD__YYYY___NIL" localSheetId="38">EDCSDF!#REF!</definedName>
    <definedName name="JPM_Footer_disp" localSheetId="38">EDCSDF!#REF!</definedName>
    <definedName name="JPM_Footer_disp12" localSheetId="38">EDCSDF!#REF!</definedName>
    <definedName name="Hedging_Positions_through_Futures_AS_ON_MMMM_DD__YYYY___NIL" localSheetId="39">EEIAFF!#REF!</definedName>
    <definedName name="JPM_Footer_disp" localSheetId="39">EEIAFF!#REF!</definedName>
    <definedName name="JPM_Footer_disp12" localSheetId="39">EEIAFF!#REF!</definedName>
    <definedName name="Hedging_Positions_through_Futures_AS_ON_MMMM_DD__YYYY___NIL" localSheetId="40">EEIF30!#REF!</definedName>
    <definedName name="JPM_Footer_disp" localSheetId="40">EEIF30!#REF!</definedName>
    <definedName name="JPM_Footer_disp12" localSheetId="40">EEIF30!#REF!</definedName>
    <definedName name="Hedging_Positions_through_Futures_AS_ON_MMMM_DD__YYYY___NIL" localSheetId="41">EELMFE!#REF!</definedName>
    <definedName name="JPM_Footer_disp" localSheetId="41">EELMFE!#REF!</definedName>
    <definedName name="JPM_Footer_disp12" localSheetId="41">EELMFE!#REF!</definedName>
    <definedName name="Hedging_Positions_through_Futures_AS_ON_MMMM_DD__YYYY___NIL" localSheetId="42">EEMOF1!#REF!</definedName>
    <definedName name="JPM_Footer_disp" localSheetId="42">EEMOF1!#REF!</definedName>
    <definedName name="JPM_Footer_disp12" localSheetId="42">EEMOF1!#REF!</definedName>
    <definedName name="Hedging_Positions_through_Futures_AS_ON_MMMM_DD__YYYY___NIL" localSheetId="43">EOCHIF!#REF!</definedName>
    <definedName name="JPM_Footer_disp" localSheetId="43">EOCHIF!#REF!</definedName>
    <definedName name="JPM_Footer_disp12" localSheetId="43">EOCHIF!#REF!</definedName>
    <definedName name="Hedging_Positions_through_Futures_AS_ON_MMMM_DD__YYYY___NIL" localSheetId="44">EODWHF!#REF!</definedName>
    <definedName name="JPM_Footer_disp" localSheetId="44">EODWHF!#REF!</definedName>
    <definedName name="JPM_Footer_disp12" localSheetId="44">EODWHF!#REF!</definedName>
    <definedName name="Hedging_Positions_through_Futures_AS_ON_MMMM_DD__YYYY___NIL" localSheetId="45">EDFF32!#REF!</definedName>
    <definedName name="JPM_Footer_disp" localSheetId="45">EDFF32!#REF!</definedName>
    <definedName name="JPM_Footer_disp12" localSheetId="45">EDFF32!#REF!</definedName>
    <definedName name="Hedging_Positions_through_Futures_AS_ON_MMMM_DD__YYYY___NIL" localSheetId="46">EEALVF!#REF!</definedName>
    <definedName name="JPM_Footer_disp" localSheetId="46">EEALVF!#REF!</definedName>
    <definedName name="JPM_Footer_disp12" localSheetId="46">EEALVF!#REF!</definedName>
    <definedName name="Hedging_Positions_through_Futures_AS_ON_MMMM_DD__YYYY___NIL" localSheetId="47">EEARBF!#REF!</definedName>
    <definedName name="JPM_Footer_disp" localSheetId="47">EEARBF!#REF!</definedName>
    <definedName name="JPM_Footer_disp12" localSheetId="47">EEARBF!#REF!</definedName>
    <definedName name="Hedging_Positions_through_Futures_AS_ON_MMMM_DD__YYYY___NIL" localSheetId="48">EEARFD!#REF!</definedName>
    <definedName name="JPM_Footer_disp" localSheetId="48">EEARFD!#REF!</definedName>
    <definedName name="JPM_Footer_disp12" localSheetId="48">EEARFD!#REF!</definedName>
    <definedName name="Hedging_Positions_through_Futures_AS_ON_MMMM_DD__YYYY___NIL" localSheetId="49">EEBCIE!#REF!</definedName>
    <definedName name="JPM_Footer_disp" localSheetId="49">EEBCIE!#REF!</definedName>
    <definedName name="JPM_Footer_disp12" localSheetId="49">EEBCIE!#REF!</definedName>
    <definedName name="Hedging_Positions_through_Futures_AS_ON_MMMM_DD__YYYY___NIL" localSheetId="50">EEBIEF!#REF!</definedName>
    <definedName name="JPM_Footer_disp" localSheetId="50">EEBIEF!#REF!</definedName>
    <definedName name="JPM_Footer_disp12" localSheetId="50">EEBIEF!#REF!</definedName>
    <definedName name="Hedging_Positions_through_Futures_AS_ON_MMMM_DD__YYYY___NIL" localSheetId="51">EEESSF!#REF!</definedName>
    <definedName name="JPM_Footer_disp" localSheetId="51">EEESSF!#REF!</definedName>
    <definedName name="JPM_Footer_disp12" localSheetId="51">EEESSF!#REF!</definedName>
    <definedName name="Hedging_Positions_through_Futures_AS_ON_MMMM_DD__YYYY___NIL" localSheetId="52">EEMCPF!#REF!</definedName>
    <definedName name="JPM_Footer_disp" localSheetId="52">EEMCPF!#REF!</definedName>
    <definedName name="JPM_Footer_disp12" localSheetId="52">EEMCPF!#REF!</definedName>
    <definedName name="Hedging_Positions_through_Futures_AS_ON_MMMM_DD__YYYY___NIL" localSheetId="53">EESMCF!#REF!</definedName>
    <definedName name="JPM_Footer_disp" localSheetId="53">EESMCF!#REF!</definedName>
    <definedName name="JPM_Footer_disp12" localSheetId="53">EESMCF!#REF!</definedName>
    <definedName name="Hedging_Positions_through_Futures_AS_ON_MMMM_DD__YYYY___NIL" localSheetId="54">EOASEF!#REF!</definedName>
    <definedName name="JPM_Footer_disp" localSheetId="54">EOASEF!#REF!</definedName>
    <definedName name="JPM_Footer_disp12" localSheetId="54">EOASEF!#REF!</definedName>
    <definedName name="Hedging_Positions_through_Futures_AS_ON_MMMM_DD__YYYY___NIL" localSheetId="55">EOUSEF!#REF!</definedName>
    <definedName name="JPM_Footer_disp" localSheetId="55">EOUSEF!#REF!</definedName>
    <definedName name="JPM_Footer_disp12" localSheetId="55">EOUSEF!#REF!</definedName>
    <definedName name="Hedging_Positions_through_Futures_AS_ON_MMMM_DD__YYYY___NIL" localSheetId="56">ESLVRE!#REF!</definedName>
    <definedName name="JPM_Footer_disp" localSheetId="56">ESLVRE!#REF!</definedName>
    <definedName name="JPM_Footer_disp12" localSheetId="56">ESLVRE!#REF!</definedName>
    <definedName name="Hedging_Positions_through_Futures_AS_ON_MMMM_DD__YYYY___NIL" localSheetId="57">EDCG37!#REF!</definedName>
    <definedName name="JPM_Footer_disp" localSheetId="57">EDCG37!#REF!</definedName>
    <definedName name="JPM_Footer_disp12" localSheetId="57">EDCG37!#REF!</definedName>
    <definedName name="Hedging_Positions_through_Futures_AS_ON_MMMM_DD__YYYY___NIL" localSheetId="58">EDFF30!#REF!</definedName>
    <definedName name="JPM_Footer_disp" localSheetId="58">EDFF30!#REF!</definedName>
    <definedName name="JPM_Footer_disp12" localSheetId="58">EDFF30!#REF!</definedName>
    <definedName name="Hedging_Positions_through_Futures_AS_ON_MMMM_DD__YYYY___NIL" localSheetId="59">EDFF31!#REF!</definedName>
    <definedName name="JPM_Footer_disp" localSheetId="59">EDFF31!#REF!</definedName>
    <definedName name="JPM_Footer_disp12" localSheetId="59">EDFF31!#REF!</definedName>
    <definedName name="Hedging_Positions_through_Futures_AS_ON_MMMM_DD__YYYY___NIL" localSheetId="60">EDNP27!#REF!</definedName>
    <definedName name="JPM_Footer_disp" localSheetId="60">EDNP27!#REF!</definedName>
    <definedName name="JPM_Footer_disp12" localSheetId="60">EDNP27!#REF!</definedName>
    <definedName name="Hedging_Positions_through_Futures_AS_ON_MMMM_DD__YYYY___NIL" localSheetId="61">EEMAAF!#REF!</definedName>
    <definedName name="JPM_Footer_disp" localSheetId="61">EEMAAF!#REF!</definedName>
    <definedName name="JPM_Footer_disp12" localSheetId="61">EEMAAF!#REF!</definedName>
    <definedName name="Hedging_Positions_through_Futures_AS_ON_MMMM_DD__YYYY___NIL" localSheetId="62">EENN50!#REF!</definedName>
    <definedName name="JPM_Footer_disp" localSheetId="62">EENN50!#REF!</definedName>
    <definedName name="JPM_Footer_disp12" localSheetId="62">EENN50!#REF!</definedName>
    <definedName name="Hedging_Positions_through_Futures_AS_ON_MMMM_DD__YYYY___NIL" localSheetId="63">'EES250'!#REF!</definedName>
    <definedName name="JPM_Footer_disp" localSheetId="63">'EES250'!#REF!</definedName>
    <definedName name="JPM_Footer_disp12" localSheetId="63">'EES250'!#REF!</definedName>
    <definedName name="Hedging_Positions_through_Futures_AS_ON_MMMM_DD__YYYY___NIL" localSheetId="64">EGOLDE!#REF!</definedName>
    <definedName name="JPM_Footer_disp" localSheetId="64">EGOLDE!#REF!</definedName>
    <definedName name="JPM_Footer_disp12" localSheetId="64">EGOLDE!#REF!</definedName>
    <definedName name="Hedging_Positions_through_Futures_AS_ON_MMMM_DD__YYYY___NIL" localSheetId="65">ELLIQF!#REF!</definedName>
    <definedName name="JPM_Footer_disp" localSheetId="65">ELLIQF!#REF!</definedName>
    <definedName name="JPM_Footer_disp12" localSheetId="65">ELLIQF!#REF!</definedName>
    <definedName name="_xlnm.Print_Area" localSheetId="66">'Derivative Disclosure'!$B$2:$L$454</definedName>
  </definedNames>
  <calcPr calcId="191029" fullCalcOnLoad="1"/>
</workbook>
</file>

<file path=xl/styles.xml><?xml version="1.0" encoding="utf-8"?>
<styleSheet xmlns="http://schemas.openxmlformats.org/spreadsheetml/2006/main">
  <numFmts count="10">
    <numFmt numFmtId="164" formatCode="#,##0.00_);\(##,##0\)"/>
    <numFmt numFmtId="165" formatCode="#,##0.00_);\(##,##0.00\)"/>
    <numFmt numFmtId="166" formatCode="0.00%_);\(0.00%\)"/>
    <numFmt numFmtId="167" formatCode="##,###,##0"/>
    <numFmt numFmtId="168" formatCode="mmmm\ dd\,\ yyyy"/>
    <numFmt numFmtId="169" formatCode="0.000"/>
    <numFmt numFmtId="170" formatCode="#,##0.000000"/>
    <numFmt numFmtId="171" formatCode="0.0000"/>
    <numFmt numFmtId="172" formatCode="#,##0.0000"/>
    <numFmt numFmtId="173" formatCode="#,##0.000"/>
  </numFmts>
  <fonts count="15">
    <font>
      <name val="Calibri"/>
      <family val="2"/>
      <color theme="1"/>
      <sz val="11"/>
      <scheme val="minor"/>
    </font>
    <font>
      <name val="Calibri"/>
      <family val="2"/>
      <b val="1"/>
      <color theme="0"/>
      <sz val="14"/>
      <scheme val="minor"/>
    </font>
    <font>
      <name val="Arial"/>
      <family val="2"/>
      <b val="1"/>
      <color theme="1" tint="0.0499893185216834"/>
      <sz val="9"/>
    </font>
    <font>
      <name val="Calibri"/>
      <family val="2"/>
      <b val="1"/>
      <color theme="1"/>
      <sz val="11"/>
      <scheme val="minor"/>
    </font>
    <font>
      <name val="Calibri"/>
      <family val="2"/>
      <color theme="10"/>
      <sz val="11"/>
      <u val="single"/>
      <scheme val="minor"/>
    </font>
    <font>
      <name val="Calibri"/>
      <family val="2"/>
      <color theme="1"/>
      <sz val="11"/>
      <scheme val="minor"/>
    </font>
    <font>
      <name val="Calibri"/>
      <family val="2"/>
      <b val="1"/>
      <sz val="11"/>
      <scheme val="minor"/>
    </font>
    <font>
      <name val="Calibri"/>
      <family val="2"/>
      <color theme="1"/>
      <sz val="10"/>
      <scheme val="minor"/>
    </font>
    <font>
      <name val="Calibri"/>
      <family val="2"/>
      <b val="1"/>
      <color theme="1"/>
      <sz val="10"/>
      <scheme val="minor"/>
    </font>
    <font>
      <name val="Calibri"/>
      <family val="2"/>
      <color rgb="FFFF0000"/>
      <sz val="10"/>
      <scheme val="minor"/>
    </font>
    <font>
      <name val="Calibri"/>
      <family val="2"/>
      <sz val="10"/>
      <scheme val="minor"/>
    </font>
    <font>
      <name val="Calibri"/>
      <family val="2"/>
      <color theme="0"/>
      <sz val="10"/>
      <scheme val="minor"/>
    </font>
    <font>
      <name val="Calibri"/>
      <family val="2"/>
      <color theme="1"/>
      <sz val="9"/>
      <scheme val="minor"/>
    </font>
    <font>
      <name val="Calibri"/>
      <family val="2"/>
      <b val="1"/>
      <color theme="1"/>
      <sz val="9"/>
      <scheme val="minor"/>
    </font>
    <font>
      <name val="Calibri"/>
      <family val="2"/>
      <b val="1"/>
      <color theme="1"/>
      <sz val="8"/>
      <scheme val="minor"/>
    </font>
  </fonts>
  <fills count="3">
    <fill>
      <patternFill/>
    </fill>
    <fill>
      <patternFill patternType="gray125"/>
    </fill>
    <fill>
      <patternFill patternType="solid">
        <fgColor theme="1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rgb="00000000"/>
      </left>
      <right style="thin">
        <color rgb="00000000"/>
      </right>
      <top style="thin">
        <color rgb="00000000"/>
      </top>
      <bottom style="thin">
        <color rgb="00000000"/>
      </bottom>
    </border>
  </borders>
  <cellStyleXfs count="4">
    <xf numFmtId="0" fontId="5" fillId="0" borderId="0"/>
    <xf numFmtId="0" fontId="4" fillId="0" borderId="0"/>
    <xf numFmtId="9" fontId="5" fillId="0" borderId="0"/>
    <xf numFmtId="43" fontId="5" fillId="0" borderId="0"/>
  </cellStyleXfs>
  <cellXfs count="179">
    <xf numFmtId="0" fontId="0" fillId="0" borderId="0" pivotButton="0" quotePrefix="0" xfId="0"/>
    <xf numFmtId="0" fontId="3" fillId="0" borderId="0" pivotButton="0" quotePrefix="0" xfId="0"/>
    <xf numFmtId="10" fontId="0" fillId="0" borderId="0" pivotButton="0" quotePrefix="0" xfId="0"/>
    <xf numFmtId="164" fontId="0" fillId="0" borderId="1" pivotButton="0" quotePrefix="0" xfId="0"/>
    <xf numFmtId="165" fontId="0" fillId="0" borderId="1" pivotButton="0" quotePrefix="0" xfId="0"/>
    <xf numFmtId="166" fontId="0" fillId="0" borderId="1" pivotButton="0" quotePrefix="0" xfId="0"/>
    <xf numFmtId="167" fontId="0" fillId="0" borderId="2" pivotButton="0" quotePrefix="0" xfId="0"/>
    <xf numFmtId="4" fontId="0" fillId="0" borderId="2" pivotButton="0" quotePrefix="0" xfId="0"/>
    <xf numFmtId="10" fontId="0" fillId="0" borderId="2" pivotButton="0" quotePrefix="0" xfId="0"/>
    <xf numFmtId="167" fontId="3" fillId="0" borderId="2" pivotButton="0" quotePrefix="0" xfId="0"/>
    <xf numFmtId="10" fontId="3" fillId="0" borderId="2" pivotButton="0" quotePrefix="0" xfId="0"/>
    <xf numFmtId="165" fontId="0" fillId="0" borderId="2" pivotButton="0" quotePrefix="0" xfId="0"/>
    <xf numFmtId="166" fontId="0" fillId="0" borderId="2" pivotButton="0" quotePrefix="0" xfId="0"/>
    <xf numFmtId="167" fontId="3" fillId="0" borderId="3" pivotButton="0" quotePrefix="0" xfId="0"/>
    <xf numFmtId="4" fontId="3" fillId="0" borderId="3" pivotButton="0" quotePrefix="0" xfId="0"/>
    <xf numFmtId="10" fontId="3" fillId="0" borderId="3" pivotButton="0" quotePrefix="0" xfId="0"/>
    <xf numFmtId="0" fontId="0" fillId="0" borderId="1" applyAlignment="1" pivotButton="0" quotePrefix="0" xfId="0">
      <alignment horizontal="center"/>
    </xf>
    <xf numFmtId="0" fontId="0" fillId="0" borderId="2" applyAlignment="1" pivotButton="0" quotePrefix="0" xfId="0">
      <alignment horizontal="center"/>
    </xf>
    <xf numFmtId="0" fontId="3" fillId="0" borderId="2" applyAlignment="1" pivotButton="0" quotePrefix="0" xfId="0">
      <alignment horizontal="center"/>
    </xf>
    <xf numFmtId="0" fontId="3" fillId="0" borderId="3" applyAlignment="1" pivotButton="0" quotePrefix="0" xfId="0">
      <alignment horizontal="center"/>
    </xf>
    <xf numFmtId="4" fontId="3" fillId="0" borderId="4" pivotButton="0" quotePrefix="0" xfId="0"/>
    <xf numFmtId="10" fontId="3" fillId="0" borderId="4" pivotButton="0" quotePrefix="0" xfId="0"/>
    <xf numFmtId="4" fontId="0" fillId="0" borderId="4" applyAlignment="1" pivotButton="0" quotePrefix="0" xfId="0">
      <alignment horizontal="right"/>
    </xf>
    <xf numFmtId="10" fontId="0" fillId="0" borderId="4" applyAlignment="1" pivotButton="0" quotePrefix="0" xfId="0">
      <alignment horizontal="right"/>
    </xf>
    <xf numFmtId="4" fontId="3" fillId="0" borderId="2" pivotButton="0" quotePrefix="0" xfId="0"/>
    <xf numFmtId="164" fontId="0" fillId="0" borderId="2" pivotButton="0" quotePrefix="0" xfId="0"/>
    <xf numFmtId="165" fontId="3" fillId="0" borderId="4" pivotButton="0" quotePrefix="0" xfId="0"/>
    <xf numFmtId="166" fontId="3" fillId="0" borderId="4" pivotButton="0" quotePrefix="0" xfId="0"/>
    <xf numFmtId="0" fontId="4" fillId="0" borderId="0" pivotButton="0" quotePrefix="0" xfId="1"/>
    <xf numFmtId="0" fontId="0" fillId="0" borderId="8" pivotButton="0" quotePrefix="0" xfId="0"/>
    <xf numFmtId="10" fontId="0" fillId="0" borderId="9" pivotButton="0" quotePrefix="0" xfId="0"/>
    <xf numFmtId="0" fontId="2" fillId="0" borderId="10" applyAlignment="1" pivotButton="0" quotePrefix="0" xfId="0">
      <alignment horizontal="center" vertical="center"/>
    </xf>
    <xf numFmtId="0" fontId="2" fillId="0" borderId="1" applyAlignment="1" pivotButton="0" quotePrefix="0" xfId="0">
      <alignment horizontal="center" vertical="center"/>
    </xf>
    <xf numFmtId="167" fontId="2" fillId="0" borderId="1" applyAlignment="1" pivotButton="0" quotePrefix="0" xfId="0">
      <alignment horizontal="center" vertical="center"/>
    </xf>
    <xf numFmtId="0" fontId="2" fillId="0" borderId="1" applyAlignment="1" pivotButton="0" quotePrefix="0" xfId="0">
      <alignment horizontal="center" vertical="center" wrapText="1"/>
    </xf>
    <xf numFmtId="10" fontId="2" fillId="0" borderId="11" applyAlignment="1" pivotButton="0" quotePrefix="0" xfId="0">
      <alignment horizontal="center" vertical="center"/>
    </xf>
    <xf numFmtId="0" fontId="0" fillId="0" borderId="10" pivotButton="0" quotePrefix="0" xfId="0"/>
    <xf numFmtId="10" fontId="0" fillId="0" borderId="11" pivotButton="0" quotePrefix="0" xfId="0"/>
    <xf numFmtId="0" fontId="0" fillId="0" borderId="12" pivotButton="0" quotePrefix="0" xfId="0"/>
    <xf numFmtId="10" fontId="0" fillId="0" borderId="13" pivotButton="0" quotePrefix="0" xfId="0"/>
    <xf numFmtId="0" fontId="3" fillId="0" borderId="12" pivotButton="0" quotePrefix="0" xfId="0"/>
    <xf numFmtId="10" fontId="3" fillId="0" borderId="13" pivotButton="0" quotePrefix="0" xfId="0"/>
    <xf numFmtId="0" fontId="3" fillId="0" borderId="14" pivotButton="0" quotePrefix="0" xfId="0"/>
    <xf numFmtId="0" fontId="3" fillId="0" borderId="4" applyAlignment="1" pivotButton="0" quotePrefix="0" xfId="0">
      <alignment horizontal="center"/>
    </xf>
    <xf numFmtId="167" fontId="3" fillId="0" borderId="4" pivotButton="0" quotePrefix="0" xfId="0"/>
    <xf numFmtId="0" fontId="3" fillId="0" borderId="15" pivotButton="0" quotePrefix="0" xfId="0"/>
    <xf numFmtId="10" fontId="3" fillId="0" borderId="16" pivotButton="0" quotePrefix="0" xfId="0"/>
    <xf numFmtId="0" fontId="3" fillId="0" borderId="8" pivotButton="0" quotePrefix="0" xfId="0"/>
    <xf numFmtId="0" fontId="0" fillId="0" borderId="8" applyAlignment="1" pivotButton="0" quotePrefix="0" xfId="0">
      <alignment wrapText="1"/>
    </xf>
    <xf numFmtId="0" fontId="0" fillId="0" borderId="0" applyAlignment="1" pivotButton="0" quotePrefix="0" xfId="0">
      <alignment horizontal="right"/>
    </xf>
    <xf numFmtId="168" fontId="3" fillId="0" borderId="0" pivotButton="0" quotePrefix="0" xfId="0"/>
    <xf numFmtId="0" fontId="0" fillId="0" borderId="9" pivotButton="0" quotePrefix="0" xfId="0"/>
    <xf numFmtId="4" fontId="0" fillId="0" borderId="0" applyAlignment="1" pivotButton="0" quotePrefix="0" xfId="0">
      <alignment horizontal="right"/>
    </xf>
    <xf numFmtId="4" fontId="0" fillId="0" borderId="0" pivotButton="0" quotePrefix="0" xfId="0"/>
    <xf numFmtId="0" fontId="0" fillId="0" borderId="17" applyAlignment="1" pivotButton="0" quotePrefix="0" xfId="0">
      <alignment wrapText="1"/>
    </xf>
    <xf numFmtId="0" fontId="0" fillId="0" borderId="18" applyAlignment="1" pivotButton="0" quotePrefix="0" xfId="0">
      <alignment horizontal="right"/>
    </xf>
    <xf numFmtId="0" fontId="0" fillId="0" borderId="18" pivotButton="0" quotePrefix="0" xfId="0"/>
    <xf numFmtId="10" fontId="0" fillId="0" borderId="19" pivotButton="0" quotePrefix="0" xfId="0"/>
    <xf numFmtId="4" fontId="0" fillId="0" borderId="2" applyAlignment="1" pivotButton="0" quotePrefix="0" xfId="0">
      <alignment horizontal="right"/>
    </xf>
    <xf numFmtId="10" fontId="0" fillId="0" borderId="2" applyAlignment="1" pivotButton="0" quotePrefix="0" xfId="0">
      <alignment horizontal="right"/>
    </xf>
    <xf numFmtId="0" fontId="0" fillId="0" borderId="4" pivotButton="0" quotePrefix="0" xfId="0"/>
    <xf numFmtId="4" fontId="0" fillId="0" borderId="4" pivotButton="0" quotePrefix="0" xfId="2"/>
    <xf numFmtId="4" fontId="0" fillId="0" borderId="4" pivotButton="0" quotePrefix="0" xfId="0"/>
    <xf numFmtId="15" fontId="0" fillId="0" borderId="4" pivotButton="0" quotePrefix="0" xfId="0"/>
    <xf numFmtId="4" fontId="0" fillId="0" borderId="2" applyAlignment="1" pivotButton="0" quotePrefix="0" xfId="0">
      <alignment horizontal="left"/>
    </xf>
    <xf numFmtId="10" fontId="0" fillId="0" borderId="2" applyAlignment="1" pivotButton="0" quotePrefix="0" xfId="0">
      <alignment horizontal="left"/>
    </xf>
    <xf numFmtId="0" fontId="0" fillId="0" borderId="4" applyAlignment="1" pivotButton="0" quotePrefix="0" xfId="0">
      <alignment wrapText="1"/>
    </xf>
    <xf numFmtId="0" fontId="0" fillId="0" borderId="14" pivotButton="0" quotePrefix="0" xfId="0"/>
    <xf numFmtId="169" fontId="0" fillId="0" borderId="0" pivotButton="0" quotePrefix="0" xfId="0"/>
    <xf numFmtId="0" fontId="0" fillId="0" borderId="4" applyAlignment="1" pivotButton="0" quotePrefix="0" xfId="0">
      <alignment vertical="center" wrapText="1"/>
    </xf>
    <xf numFmtId="2" fontId="0" fillId="0" borderId="4" applyAlignment="1" pivotButton="0" quotePrefix="0" xfId="0">
      <alignment vertical="center" wrapText="1"/>
    </xf>
    <xf numFmtId="0" fontId="0" fillId="0" borderId="14" applyAlignment="1" pivotButton="0" quotePrefix="0" xfId="0">
      <alignment vertical="center" wrapText="1"/>
    </xf>
    <xf numFmtId="2" fontId="0" fillId="0" borderId="0" pivotButton="0" quotePrefix="0" xfId="0"/>
    <xf numFmtId="170" fontId="0" fillId="0" borderId="14" pivotButton="0" quotePrefix="0" xfId="0"/>
    <xf numFmtId="170" fontId="0" fillId="0" borderId="4" pivotButton="0" quotePrefix="0" xfId="0"/>
    <xf numFmtId="171" fontId="0" fillId="0" borderId="0" pivotButton="0" quotePrefix="0" xfId="0"/>
    <xf numFmtId="4" fontId="3" fillId="0" borderId="4" applyAlignment="1" pivotButton="0" quotePrefix="0" xfId="0">
      <alignment horizontal="right"/>
    </xf>
    <xf numFmtId="2" fontId="0" fillId="0" borderId="0" applyAlignment="1" pivotButton="0" quotePrefix="0" xfId="0">
      <alignment horizontal="right"/>
    </xf>
    <xf numFmtId="0" fontId="3" fillId="0" borderId="0" applyAlignment="1" pivotButton="0" quotePrefix="0" xfId="0">
      <alignment horizontal="center"/>
    </xf>
    <xf numFmtId="167" fontId="3" fillId="0" borderId="0" pivotButton="0" quotePrefix="0" xfId="0"/>
    <xf numFmtId="4" fontId="3" fillId="0" borderId="0" pivotButton="0" quotePrefix="0" xfId="0"/>
    <xf numFmtId="10" fontId="3" fillId="0" borderId="0" pivotButton="0" quotePrefix="0" xfId="0"/>
    <xf numFmtId="10" fontId="3" fillId="0" borderId="9" pivotButton="0" quotePrefix="0" xfId="0"/>
    <xf numFmtId="0" fontId="0" fillId="0" borderId="0" applyAlignment="1" pivotButton="0" quotePrefix="0" xfId="0">
      <alignment horizontal="center"/>
    </xf>
    <xf numFmtId="172" fontId="0" fillId="0" borderId="0" pivotButton="0" quotePrefix="0" xfId="0"/>
    <xf numFmtId="0" fontId="6" fillId="0" borderId="5" applyAlignment="1" pivotButton="0" quotePrefix="0" xfId="0">
      <alignment vertical="top"/>
    </xf>
    <xf numFmtId="0" fontId="6" fillId="0" borderId="8" applyAlignment="1" pivotButton="0" quotePrefix="0" xfId="0">
      <alignment vertical="top" wrapText="1"/>
    </xf>
    <xf numFmtId="0" fontId="0" fillId="0" borderId="1" pivotButton="0" quotePrefix="0" xfId="0"/>
    <xf numFmtId="0" fontId="0" fillId="0" borderId="2" pivotButton="0" quotePrefix="0" xfId="0"/>
    <xf numFmtId="0" fontId="3" fillId="0" borderId="2" pivotButton="0" quotePrefix="0" xfId="0"/>
    <xf numFmtId="0" fontId="3" fillId="0" borderId="4" pivotButton="0" quotePrefix="0" xfId="0"/>
    <xf numFmtId="0" fontId="0" fillId="0" borderId="0" applyAlignment="1" pivotButton="0" quotePrefix="0" xfId="0">
      <alignment vertical="top"/>
    </xf>
    <xf numFmtId="0" fontId="0" fillId="0" borderId="3" applyAlignment="1" pivotButton="0" quotePrefix="0" xfId="0">
      <alignment horizontal="center" vertical="center"/>
    </xf>
    <xf numFmtId="4" fontId="0" fillId="0" borderId="0" applyAlignment="1" pivotButton="0" quotePrefix="0" xfId="0">
      <alignment vertical="top"/>
    </xf>
    <xf numFmtId="165" fontId="3" fillId="0" borderId="2" pivotButton="0" quotePrefix="0" xfId="0"/>
    <xf numFmtId="166" fontId="3" fillId="0" borderId="2" pivotButton="0" quotePrefix="0" xfId="0"/>
    <xf numFmtId="0" fontId="3" fillId="0" borderId="20" pivotButton="0" quotePrefix="0" xfId="0"/>
    <xf numFmtId="10" fontId="0" fillId="0" borderId="20" pivotButton="0" quotePrefix="0" xfId="0"/>
    <xf numFmtId="4" fontId="0" fillId="0" borderId="1" pivotButton="0" quotePrefix="0" xfId="0"/>
    <xf numFmtId="10" fontId="3" fillId="0" borderId="4" pivotButton="0" quotePrefix="0" xfId="2"/>
    <xf numFmtId="10" fontId="3" fillId="0" borderId="4" applyAlignment="1" pivotButton="0" quotePrefix="0" xfId="0">
      <alignment horizontal="right"/>
    </xf>
    <xf numFmtId="43" fontId="0" fillId="0" borderId="0" applyAlignment="1" pivotButton="0" quotePrefix="1" xfId="3">
      <alignment horizontal="right"/>
    </xf>
    <xf numFmtId="166" fontId="0" fillId="0" borderId="0" pivotButton="0" quotePrefix="0" xfId="0"/>
    <xf numFmtId="0" fontId="1" fillId="2" borderId="5" applyAlignment="1" pivotButton="0" quotePrefix="0" xfId="0">
      <alignment horizontal="center" vertical="center" wrapText="1"/>
    </xf>
    <xf numFmtId="0" fontId="1" fillId="2" borderId="6" applyAlignment="1" pivotButton="0" quotePrefix="0" xfId="0">
      <alignment horizontal="center" vertical="center" wrapText="1"/>
    </xf>
    <xf numFmtId="0" fontId="1" fillId="2" borderId="7" applyAlignment="1" pivotButton="0" quotePrefix="0" xfId="0">
      <alignment horizontal="center" vertical="center" wrapText="1"/>
    </xf>
    <xf numFmtId="0" fontId="1" fillId="2" borderId="8" applyAlignment="1" pivotButton="0" quotePrefix="0" xfId="0">
      <alignment horizontal="center" vertical="center" wrapText="1"/>
    </xf>
    <xf numFmtId="0" fontId="1" fillId="2" borderId="0" applyAlignment="1" pivotButton="0" quotePrefix="0" xfId="0">
      <alignment horizontal="center" vertical="center" wrapText="1"/>
    </xf>
    <xf numFmtId="0" fontId="1" fillId="2" borderId="9" applyAlignment="1" pivotButton="0" quotePrefix="0" xfId="0">
      <alignment horizontal="center" vertical="center" wrapText="1"/>
    </xf>
    <xf numFmtId="0" fontId="7" fillId="0" borderId="0" applyAlignment="1" pivotButton="0" quotePrefix="0" xfId="0">
      <alignment vertical="top"/>
    </xf>
    <xf numFmtId="0" fontId="8" fillId="0" borderId="0" applyAlignment="1" pivotButton="0" quotePrefix="0" xfId="0">
      <alignment horizontal="center" vertical="top"/>
    </xf>
    <xf numFmtId="0" fontId="8" fillId="0" borderId="0" applyAlignment="1" pivotButton="0" quotePrefix="0" xfId="0">
      <alignment vertical="top"/>
    </xf>
    <xf numFmtId="0" fontId="8" fillId="0" borderId="4" applyAlignment="1" pivotButton="0" quotePrefix="0" xfId="0">
      <alignment vertical="top"/>
    </xf>
    <xf numFmtId="0" fontId="8" fillId="0" borderId="21" applyAlignment="1" pivotButton="0" quotePrefix="0" xfId="0">
      <alignment vertical="top"/>
    </xf>
    <xf numFmtId="0" fontId="8" fillId="0" borderId="22" applyAlignment="1" pivotButton="0" quotePrefix="0" xfId="0">
      <alignment vertical="top"/>
    </xf>
    <xf numFmtId="0" fontId="7" fillId="0" borderId="4" applyAlignment="1" pivotButton="0" quotePrefix="0" xfId="0">
      <alignment vertical="top"/>
    </xf>
    <xf numFmtId="3" fontId="7" fillId="0" borderId="4" applyAlignment="1" pivotButton="0" quotePrefix="0" xfId="0">
      <alignment vertical="top"/>
    </xf>
    <xf numFmtId="43" fontId="7" fillId="0" borderId="4" applyAlignment="1" pivotButton="0" quotePrefix="0" xfId="0">
      <alignment vertical="top"/>
    </xf>
    <xf numFmtId="2" fontId="7" fillId="0" borderId="0" applyAlignment="1" pivotButton="0" quotePrefix="0" xfId="0">
      <alignment vertical="top"/>
    </xf>
    <xf numFmtId="43" fontId="7" fillId="0" borderId="0" applyAlignment="1" pivotButton="0" quotePrefix="0" xfId="0">
      <alignment vertical="top"/>
    </xf>
    <xf numFmtId="4" fontId="7" fillId="0" borderId="0" applyAlignment="1" pivotButton="0" quotePrefix="0" xfId="0">
      <alignment vertical="top"/>
    </xf>
    <xf numFmtId="43" fontId="7" fillId="0" borderId="1" applyAlignment="1" pivotButton="0" quotePrefix="0" xfId="0">
      <alignment horizontal="center" vertical="top"/>
    </xf>
    <xf numFmtId="43" fontId="7" fillId="0" borderId="3" applyAlignment="1" pivotButton="0" quotePrefix="0" xfId="0">
      <alignment horizontal="center" vertical="top"/>
    </xf>
    <xf numFmtId="43" fontId="7" fillId="0" borderId="1" applyAlignment="1" pivotButton="0" quotePrefix="0" xfId="0">
      <alignment vertical="top"/>
    </xf>
    <xf numFmtId="0" fontId="9" fillId="0" borderId="0" applyAlignment="1" pivotButton="0" quotePrefix="0" xfId="0">
      <alignment vertical="top"/>
    </xf>
    <xf numFmtId="43" fontId="10" fillId="0" borderId="4" applyAlignment="1" pivotButton="0" quotePrefix="0" xfId="0">
      <alignment vertical="top"/>
    </xf>
    <xf numFmtId="2" fontId="9" fillId="0" borderId="0" applyAlignment="1" pivotButton="0" quotePrefix="0" xfId="0">
      <alignment vertical="top"/>
    </xf>
    <xf numFmtId="10" fontId="7" fillId="0" borderId="4" applyAlignment="1" pivotButton="0" quotePrefix="0" xfId="0">
      <alignment horizontal="center" vertical="top"/>
    </xf>
    <xf numFmtId="10" fontId="7" fillId="0" borderId="0" applyAlignment="1" pivotButton="0" quotePrefix="0" xfId="0">
      <alignment horizontal="center" vertical="top"/>
    </xf>
    <xf numFmtId="0" fontId="8" fillId="0" borderId="4" applyAlignment="1" pivotButton="0" quotePrefix="0" xfId="0">
      <alignment vertical="top" wrapText="1"/>
    </xf>
    <xf numFmtId="41" fontId="7" fillId="0" borderId="4" applyAlignment="1" pivotButton="0" quotePrefix="0" xfId="0">
      <alignment vertical="top"/>
    </xf>
    <xf numFmtId="41" fontId="7" fillId="0" borderId="0" applyAlignment="1" pivotButton="0" quotePrefix="0" xfId="0">
      <alignment vertical="top"/>
    </xf>
    <xf numFmtId="3" fontId="7" fillId="0" borderId="0" applyAlignment="1" pivotButton="0" quotePrefix="0" xfId="0">
      <alignment vertical="top"/>
    </xf>
    <xf numFmtId="3" fontId="11" fillId="0" borderId="0" applyAlignment="1" pivotButton="0" quotePrefix="0" xfId="0">
      <alignment vertical="top"/>
    </xf>
    <xf numFmtId="41" fontId="11" fillId="0" borderId="0" applyAlignment="1" pivotButton="0" quotePrefix="0" xfId="0">
      <alignment vertical="top"/>
    </xf>
    <xf numFmtId="173" fontId="7" fillId="0" borderId="4" applyAlignment="1" pivotButton="0" quotePrefix="0" xfId="0">
      <alignment vertical="top"/>
    </xf>
    <xf numFmtId="4" fontId="7" fillId="0" borderId="4" applyAlignment="1" pivotButton="0" quotePrefix="0" xfId="0">
      <alignment vertical="top"/>
    </xf>
    <xf numFmtId="43" fontId="7" fillId="0" borderId="4" applyAlignment="1" pivotButton="0" quotePrefix="0" xfId="3">
      <alignment vertical="top"/>
    </xf>
    <xf numFmtId="173" fontId="7" fillId="0" borderId="0" applyAlignment="1" pivotButton="0" quotePrefix="0" xfId="0">
      <alignment vertical="top"/>
    </xf>
    <xf numFmtId="0" fontId="12" fillId="0" borderId="0" pivotButton="0" quotePrefix="0" xfId="0"/>
    <xf numFmtId="0" fontId="13" fillId="0" borderId="0" applyAlignment="1" pivotButton="0" quotePrefix="0" xfId="0">
      <alignment vertical="top"/>
    </xf>
    <xf numFmtId="0" fontId="14" fillId="0" borderId="0" applyAlignment="1" pivotButton="0" quotePrefix="0" xfId="0">
      <alignment vertical="top"/>
    </xf>
    <xf numFmtId="3" fontId="7" fillId="0" borderId="4" applyAlignment="1" pivotButton="0" quotePrefix="0" xfId="0">
      <alignment vertical="top" wrapText="1"/>
    </xf>
    <xf numFmtId="3" fontId="7" fillId="0" borderId="0" applyAlignment="1" pivotButton="0" quotePrefix="0" xfId="0">
      <alignment vertical="top" wrapText="1"/>
    </xf>
    <xf numFmtId="0" fontId="4" fillId="0" borderId="0" applyAlignment="1" pivotButton="0" quotePrefix="0" xfId="1">
      <alignment vertical="top"/>
    </xf>
    <xf numFmtId="0" fontId="3" fillId="0" borderId="4" applyAlignment="1" pivotButton="0" quotePrefix="0" xfId="0">
      <alignment horizontal="center"/>
    </xf>
    <xf numFmtId="0" fontId="4" fillId="0" borderId="4" pivotButton="0" quotePrefix="0" xfId="1"/>
    <xf numFmtId="0" fontId="0" fillId="0" borderId="25" pivotButton="0" quotePrefix="0" xfId="0"/>
    <xf numFmtId="0" fontId="1" fillId="2" borderId="26" applyAlignment="1" pivotButton="0" quotePrefix="0" xfId="0">
      <alignment horizontal="center" vertical="center" wrapText="1"/>
    </xf>
    <xf numFmtId="0" fontId="0" fillId="0" borderId="6" pivotButton="0" quotePrefix="0" xfId="0"/>
    <xf numFmtId="0" fontId="0" fillId="0" borderId="7" pivotButton="0" quotePrefix="0" xfId="0"/>
    <xf numFmtId="0" fontId="1" fillId="2" borderId="27" applyAlignment="1" pivotButton="0" quotePrefix="0" xfId="0">
      <alignment horizontal="center" vertical="center" wrapText="1"/>
    </xf>
    <xf numFmtId="167" fontId="2" fillId="0" borderId="1" applyAlignment="1" pivotButton="0" quotePrefix="0" xfId="0">
      <alignment horizontal="center" vertical="center"/>
    </xf>
    <xf numFmtId="164" fontId="0" fillId="0" borderId="1" pivotButton="0" quotePrefix="0" xfId="0"/>
    <xf numFmtId="165" fontId="0" fillId="0" borderId="1" pivotButton="0" quotePrefix="0" xfId="0"/>
    <xf numFmtId="166" fontId="0" fillId="0" borderId="1" pivotButton="0" quotePrefix="0" xfId="0"/>
    <xf numFmtId="167" fontId="0" fillId="0" borderId="2" pivotButton="0" quotePrefix="0" xfId="0"/>
    <xf numFmtId="167" fontId="3" fillId="0" borderId="2" pivotButton="0" quotePrefix="0" xfId="0"/>
    <xf numFmtId="167" fontId="3" fillId="0" borderId="4" pivotButton="0" quotePrefix="0" xfId="0"/>
    <xf numFmtId="165" fontId="0" fillId="0" borderId="2" pivotButton="0" quotePrefix="0" xfId="0"/>
    <xf numFmtId="166" fontId="0" fillId="0" borderId="2" pivotButton="0" quotePrefix="0" xfId="0"/>
    <xf numFmtId="167" fontId="3" fillId="0" borderId="3" pivotButton="0" quotePrefix="0" xfId="0"/>
    <xf numFmtId="169" fontId="0" fillId="0" borderId="0" pivotButton="0" quotePrefix="0" xfId="0"/>
    <xf numFmtId="170" fontId="0" fillId="0" borderId="14" pivotButton="0" quotePrefix="0" xfId="0"/>
    <xf numFmtId="170" fontId="0" fillId="0" borderId="4" pivotButton="0" quotePrefix="0" xfId="0"/>
    <xf numFmtId="171" fontId="0" fillId="0" borderId="0" pivotButton="0" quotePrefix="0" xfId="0"/>
    <xf numFmtId="167" fontId="3" fillId="0" borderId="0" pivotButton="0" quotePrefix="0" xfId="0"/>
    <xf numFmtId="164" fontId="0" fillId="0" borderId="2" pivotButton="0" quotePrefix="0" xfId="0"/>
    <xf numFmtId="165" fontId="3" fillId="0" borderId="4" pivotButton="0" quotePrefix="0" xfId="0"/>
    <xf numFmtId="166" fontId="3" fillId="0" borderId="4" pivotButton="0" quotePrefix="0" xfId="0"/>
    <xf numFmtId="166" fontId="0" fillId="0" borderId="0" pivotButton="0" quotePrefix="0" xfId="0"/>
    <xf numFmtId="165" fontId="3" fillId="0" borderId="2" pivotButton="0" quotePrefix="0" xfId="0"/>
    <xf numFmtId="166" fontId="3" fillId="0" borderId="2" pivotButton="0" quotePrefix="0" xfId="0"/>
    <xf numFmtId="43" fontId="7" fillId="0" borderId="28" applyAlignment="1" pivotButton="0" quotePrefix="0" xfId="0">
      <alignment horizontal="center" vertical="top"/>
    </xf>
    <xf numFmtId="0" fontId="0" fillId="0" borderId="3" pivotButton="0" quotePrefix="0" xfId="0"/>
    <xf numFmtId="173" fontId="7" fillId="0" borderId="4" applyAlignment="1" pivotButton="0" quotePrefix="0" xfId="0">
      <alignment vertical="top"/>
    </xf>
    <xf numFmtId="173" fontId="7" fillId="0" borderId="0" applyAlignment="1" pivotButton="0" quotePrefix="0" xfId="0">
      <alignment vertical="top"/>
    </xf>
    <xf numFmtId="0" fontId="0" fillId="0" borderId="30" pivotButton="0" quotePrefix="0" xfId="0"/>
    <xf numFmtId="0" fontId="0" fillId="0" borderId="30" applyAlignment="1" pivotButton="0" quotePrefix="0" xfId="0">
      <alignment horizontal="center" vertical="center"/>
    </xf>
  </cellXfs>
  <cellStyles count="4">
    <cellStyle name="Normal" xfId="0" builtinId="0"/>
    <cellStyle name="Hyperlink" xfId="1" builtinId="8"/>
    <cellStyle name="Percent" xfId="2" builtinId="5"/>
    <cellStyle name="Comma" xfId="3" builtinId="3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worksheet" Target="/xl/worksheets/sheet13.xml" Id="rId13" /><Relationship Type="http://schemas.openxmlformats.org/officeDocument/2006/relationships/worksheet" Target="/xl/worksheets/sheet14.xml" Id="rId14" /><Relationship Type="http://schemas.openxmlformats.org/officeDocument/2006/relationships/worksheet" Target="/xl/worksheets/sheet15.xml" Id="rId15" /><Relationship Type="http://schemas.openxmlformats.org/officeDocument/2006/relationships/worksheet" Target="/xl/worksheets/sheet16.xml" Id="rId16" /><Relationship Type="http://schemas.openxmlformats.org/officeDocument/2006/relationships/worksheet" Target="/xl/worksheets/sheet17.xml" Id="rId17" /><Relationship Type="http://schemas.openxmlformats.org/officeDocument/2006/relationships/worksheet" Target="/xl/worksheets/sheet18.xml" Id="rId18" /><Relationship Type="http://schemas.openxmlformats.org/officeDocument/2006/relationships/worksheet" Target="/xl/worksheets/sheet19.xml" Id="rId19" /><Relationship Type="http://schemas.openxmlformats.org/officeDocument/2006/relationships/worksheet" Target="/xl/worksheets/sheet20.xml" Id="rId20" /><Relationship Type="http://schemas.openxmlformats.org/officeDocument/2006/relationships/worksheet" Target="/xl/worksheets/sheet21.xml" Id="rId21" /><Relationship Type="http://schemas.openxmlformats.org/officeDocument/2006/relationships/worksheet" Target="/xl/worksheets/sheet22.xml" Id="rId22" /><Relationship Type="http://schemas.openxmlformats.org/officeDocument/2006/relationships/worksheet" Target="/xl/worksheets/sheet23.xml" Id="rId23" /><Relationship Type="http://schemas.openxmlformats.org/officeDocument/2006/relationships/worksheet" Target="/xl/worksheets/sheet24.xml" Id="rId24" /><Relationship Type="http://schemas.openxmlformats.org/officeDocument/2006/relationships/worksheet" Target="/xl/worksheets/sheet25.xml" Id="rId25" /><Relationship Type="http://schemas.openxmlformats.org/officeDocument/2006/relationships/worksheet" Target="/xl/worksheets/sheet26.xml" Id="rId26" /><Relationship Type="http://schemas.openxmlformats.org/officeDocument/2006/relationships/worksheet" Target="/xl/worksheets/sheet27.xml" Id="rId27" /><Relationship Type="http://schemas.openxmlformats.org/officeDocument/2006/relationships/worksheet" Target="/xl/worksheets/sheet28.xml" Id="rId28" /><Relationship Type="http://schemas.openxmlformats.org/officeDocument/2006/relationships/worksheet" Target="/xl/worksheets/sheet29.xml" Id="rId29" /><Relationship Type="http://schemas.openxmlformats.org/officeDocument/2006/relationships/worksheet" Target="/xl/worksheets/sheet30.xml" Id="rId30" /><Relationship Type="http://schemas.openxmlformats.org/officeDocument/2006/relationships/worksheet" Target="/xl/worksheets/sheet31.xml" Id="rId31" /><Relationship Type="http://schemas.openxmlformats.org/officeDocument/2006/relationships/worksheet" Target="/xl/worksheets/sheet32.xml" Id="rId32" /><Relationship Type="http://schemas.openxmlformats.org/officeDocument/2006/relationships/worksheet" Target="/xl/worksheets/sheet33.xml" Id="rId33" /><Relationship Type="http://schemas.openxmlformats.org/officeDocument/2006/relationships/worksheet" Target="/xl/worksheets/sheet34.xml" Id="rId34" /><Relationship Type="http://schemas.openxmlformats.org/officeDocument/2006/relationships/worksheet" Target="/xl/worksheets/sheet35.xml" Id="rId35" /><Relationship Type="http://schemas.openxmlformats.org/officeDocument/2006/relationships/worksheet" Target="/xl/worksheets/sheet36.xml" Id="rId36" /><Relationship Type="http://schemas.openxmlformats.org/officeDocument/2006/relationships/worksheet" Target="/xl/worksheets/sheet37.xml" Id="rId37" /><Relationship Type="http://schemas.openxmlformats.org/officeDocument/2006/relationships/worksheet" Target="/xl/worksheets/sheet38.xml" Id="rId38" /><Relationship Type="http://schemas.openxmlformats.org/officeDocument/2006/relationships/worksheet" Target="/xl/worksheets/sheet39.xml" Id="rId39" /><Relationship Type="http://schemas.openxmlformats.org/officeDocument/2006/relationships/worksheet" Target="/xl/worksheets/sheet40.xml" Id="rId40" /><Relationship Type="http://schemas.openxmlformats.org/officeDocument/2006/relationships/worksheet" Target="/xl/worksheets/sheet41.xml" Id="rId41" /><Relationship Type="http://schemas.openxmlformats.org/officeDocument/2006/relationships/worksheet" Target="/xl/worksheets/sheet42.xml" Id="rId42" /><Relationship Type="http://schemas.openxmlformats.org/officeDocument/2006/relationships/worksheet" Target="/xl/worksheets/sheet43.xml" Id="rId43" /><Relationship Type="http://schemas.openxmlformats.org/officeDocument/2006/relationships/worksheet" Target="/xl/worksheets/sheet44.xml" Id="rId44" /><Relationship Type="http://schemas.openxmlformats.org/officeDocument/2006/relationships/worksheet" Target="/xl/worksheets/sheet45.xml" Id="rId45" /><Relationship Type="http://schemas.openxmlformats.org/officeDocument/2006/relationships/worksheet" Target="/xl/worksheets/sheet46.xml" Id="rId46" /><Relationship Type="http://schemas.openxmlformats.org/officeDocument/2006/relationships/worksheet" Target="/xl/worksheets/sheet47.xml" Id="rId47" /><Relationship Type="http://schemas.openxmlformats.org/officeDocument/2006/relationships/worksheet" Target="/xl/worksheets/sheet48.xml" Id="rId48" /><Relationship Type="http://schemas.openxmlformats.org/officeDocument/2006/relationships/worksheet" Target="/xl/worksheets/sheet49.xml" Id="rId49" /><Relationship Type="http://schemas.openxmlformats.org/officeDocument/2006/relationships/worksheet" Target="/xl/worksheets/sheet50.xml" Id="rId50" /><Relationship Type="http://schemas.openxmlformats.org/officeDocument/2006/relationships/worksheet" Target="/xl/worksheets/sheet51.xml" Id="rId51" /><Relationship Type="http://schemas.openxmlformats.org/officeDocument/2006/relationships/worksheet" Target="/xl/worksheets/sheet52.xml" Id="rId52" /><Relationship Type="http://schemas.openxmlformats.org/officeDocument/2006/relationships/worksheet" Target="/xl/worksheets/sheet53.xml" Id="rId53" /><Relationship Type="http://schemas.openxmlformats.org/officeDocument/2006/relationships/worksheet" Target="/xl/worksheets/sheet54.xml" Id="rId54" /><Relationship Type="http://schemas.openxmlformats.org/officeDocument/2006/relationships/worksheet" Target="/xl/worksheets/sheet55.xml" Id="rId55" /><Relationship Type="http://schemas.openxmlformats.org/officeDocument/2006/relationships/worksheet" Target="/xl/worksheets/sheet56.xml" Id="rId56" /><Relationship Type="http://schemas.openxmlformats.org/officeDocument/2006/relationships/worksheet" Target="/xl/worksheets/sheet57.xml" Id="rId57" /><Relationship Type="http://schemas.openxmlformats.org/officeDocument/2006/relationships/worksheet" Target="/xl/worksheets/sheet58.xml" Id="rId58" /><Relationship Type="http://schemas.openxmlformats.org/officeDocument/2006/relationships/worksheet" Target="/xl/worksheets/sheet59.xml" Id="rId59" /><Relationship Type="http://schemas.openxmlformats.org/officeDocument/2006/relationships/worksheet" Target="/xl/worksheets/sheet60.xml" Id="rId60" /><Relationship Type="http://schemas.openxmlformats.org/officeDocument/2006/relationships/worksheet" Target="/xl/worksheets/sheet61.xml" Id="rId61" /><Relationship Type="http://schemas.openxmlformats.org/officeDocument/2006/relationships/worksheet" Target="/xl/worksheets/sheet62.xml" Id="rId62" /><Relationship Type="http://schemas.openxmlformats.org/officeDocument/2006/relationships/worksheet" Target="/xl/worksheets/sheet63.xml" Id="rId63" /><Relationship Type="http://schemas.openxmlformats.org/officeDocument/2006/relationships/worksheet" Target="/xl/worksheets/sheet64.xml" Id="rId64" /><Relationship Type="http://schemas.openxmlformats.org/officeDocument/2006/relationships/worksheet" Target="/xl/worksheets/sheet65.xml" Id="rId65" /><Relationship Type="http://schemas.openxmlformats.org/officeDocument/2006/relationships/worksheet" Target="/xl/worksheets/sheet66.xml" Id="rId66" /><Relationship Type="http://schemas.openxmlformats.org/officeDocument/2006/relationships/worksheet" Target="/xl/worksheets/sheet67.xml" Id="rId67" /><Relationship Type="http://schemas.openxmlformats.org/officeDocument/2006/relationships/styles" Target="styles.xml" Id="rId68" /><Relationship Type="http://schemas.openxmlformats.org/officeDocument/2006/relationships/theme" Target="theme/theme1.xml" Id="rId69" /></Relationships>
</file>

<file path=xl/drawings/_rels/drawing1.xml.rels><Relationships xmlns="http://schemas.openxmlformats.org/package/2006/relationships"><Relationship Type="http://schemas.openxmlformats.org/officeDocument/2006/relationships/image" Target="/xl/media/image1.jpeg" Id="rId1" /><Relationship Type="http://schemas.openxmlformats.org/officeDocument/2006/relationships/image" Target="/xl/media/image2.jpeg" Id="rId2" /><Relationship Type="http://schemas.openxmlformats.org/officeDocument/2006/relationships/image" Target="/xl/media/image3.jpeg" Id="rId3" /><Relationship Type="http://schemas.openxmlformats.org/officeDocument/2006/relationships/image" Target="/xl/media/image4.jpeg" Id="rId4" /><Relationship Type="http://schemas.openxmlformats.org/officeDocument/2006/relationships/image" Target="/xl/media/image5.jpeg" Id="rId5" /><Relationship Type="http://schemas.openxmlformats.org/officeDocument/2006/relationships/image" Target="/xl/media/image6.jpeg" Id="rId6" /><Relationship Type="http://schemas.openxmlformats.org/officeDocument/2006/relationships/image" Target="/xl/media/image7.jpeg" Id="rId7" /><Relationship Type="http://schemas.openxmlformats.org/officeDocument/2006/relationships/image" Target="/xl/media/image8.jpeg" Id="rId8" /><Relationship Type="http://schemas.openxmlformats.org/officeDocument/2006/relationships/image" Target="/xl/media/image9.jpeg" Id="rId9" /><Relationship Type="http://schemas.openxmlformats.org/officeDocument/2006/relationships/image" Target="/xl/media/image10.jpeg" Id="rId10" /><Relationship Type="http://schemas.openxmlformats.org/officeDocument/2006/relationships/image" Target="/xl/media/image11.jpeg" Id="rId11" /><Relationship Type="http://schemas.openxmlformats.org/officeDocument/2006/relationships/image" Target="/xl/media/image12.jpeg" Id="rId12" /><Relationship Type="http://schemas.openxmlformats.org/officeDocument/2006/relationships/image" Target="/xl/media/image13.jpeg" Id="rId13" /><Relationship Type="http://schemas.openxmlformats.org/officeDocument/2006/relationships/image" Target="/xl/media/image14.jpeg" Id="rId14" /><Relationship Type="http://schemas.openxmlformats.org/officeDocument/2006/relationships/image" Target="/xl/media/image15.jpeg" Id="rId15" /><Relationship Type="http://schemas.openxmlformats.org/officeDocument/2006/relationships/image" Target="/xl/media/image16.jpeg" Id="rId16" /><Relationship Type="http://schemas.openxmlformats.org/officeDocument/2006/relationships/image" Target="/xl/media/image17.jpeg" Id="rId17" /><Relationship Type="http://schemas.openxmlformats.org/officeDocument/2006/relationships/image" Target="/xl/media/image18.jpeg" Id="rId18" /><Relationship Type="http://schemas.openxmlformats.org/officeDocument/2006/relationships/image" Target="/xl/media/image19.jpeg" Id="rId19" /><Relationship Type="http://schemas.openxmlformats.org/officeDocument/2006/relationships/image" Target="/xl/media/image20.jpeg" Id="rId20" /><Relationship Type="http://schemas.openxmlformats.org/officeDocument/2006/relationships/image" Target="/xl/media/image21.jpeg" Id="rId21" /><Relationship Type="http://schemas.openxmlformats.org/officeDocument/2006/relationships/image" Target="/xl/media/image22.jpeg" Id="rId22" /><Relationship Type="http://schemas.openxmlformats.org/officeDocument/2006/relationships/image" Target="/xl/media/image23.jpeg" Id="rId23" /><Relationship Type="http://schemas.openxmlformats.org/officeDocument/2006/relationships/image" Target="/xl/media/image24.jpeg" Id="rId24" /><Relationship Type="http://schemas.openxmlformats.org/officeDocument/2006/relationships/image" Target="/xl/media/image25.jpeg" Id="rId25" /><Relationship Type="http://schemas.openxmlformats.org/officeDocument/2006/relationships/image" Target="/xl/media/image26.jpeg" Id="rId26" /><Relationship Type="http://schemas.openxmlformats.org/officeDocument/2006/relationships/image" Target="/xl/media/image27.jpeg" Id="rId27" /><Relationship Type="http://schemas.openxmlformats.org/officeDocument/2006/relationships/image" Target="/xl/media/image28.jpeg" Id="rId28" /><Relationship Type="http://schemas.openxmlformats.org/officeDocument/2006/relationships/image" Target="/xl/media/image29.jpeg" Id="rId29" /><Relationship Type="http://schemas.openxmlformats.org/officeDocument/2006/relationships/image" Target="/xl/media/image30.jpeg" Id="rId30" /><Relationship Type="http://schemas.openxmlformats.org/officeDocument/2006/relationships/image" Target="/xl/media/image31.jpeg" Id="rId31" /><Relationship Type="http://schemas.openxmlformats.org/officeDocument/2006/relationships/image" Target="/xl/media/image32.jpeg" Id="rId32" /><Relationship Type="http://schemas.openxmlformats.org/officeDocument/2006/relationships/image" Target="/xl/media/image33.jpeg" Id="rId33" /><Relationship Type="http://schemas.openxmlformats.org/officeDocument/2006/relationships/image" Target="/xl/media/image34.jpeg" Id="rId34" /><Relationship Type="http://schemas.openxmlformats.org/officeDocument/2006/relationships/image" Target="/xl/media/image35.jpeg" Id="rId35" /><Relationship Type="http://schemas.openxmlformats.org/officeDocument/2006/relationships/image" Target="/xl/media/image36.jpeg" Id="rId36" /><Relationship Type="http://schemas.openxmlformats.org/officeDocument/2006/relationships/image" Target="/xl/media/image37.jpeg" Id="rId37" /><Relationship Type="http://schemas.openxmlformats.org/officeDocument/2006/relationships/image" Target="/xl/media/image38.jpeg" Id="rId38" /><Relationship Type="http://schemas.openxmlformats.org/officeDocument/2006/relationships/image" Target="/xl/media/image39.jpeg" Id="rId39" /><Relationship Type="http://schemas.openxmlformats.org/officeDocument/2006/relationships/image" Target="/xl/media/image40.jpeg" Id="rId40" /><Relationship Type="http://schemas.openxmlformats.org/officeDocument/2006/relationships/image" Target="/xl/media/image41.jpeg" Id="rId41" /><Relationship Type="http://schemas.openxmlformats.org/officeDocument/2006/relationships/image" Target="/xl/media/image42.jpeg" Id="rId42" /><Relationship Type="http://schemas.openxmlformats.org/officeDocument/2006/relationships/image" Target="/xl/media/image43.jpeg" Id="rId43" /><Relationship Type="http://schemas.openxmlformats.org/officeDocument/2006/relationships/image" Target="/xl/media/image44.jpeg" Id="rId44" /><Relationship Type="http://schemas.openxmlformats.org/officeDocument/2006/relationships/image" Target="/xl/media/image45.jpeg" Id="rId45" /><Relationship Type="http://schemas.openxmlformats.org/officeDocument/2006/relationships/image" Target="/xl/media/image46.jpeg" Id="rId46" /><Relationship Type="http://schemas.openxmlformats.org/officeDocument/2006/relationships/image" Target="/xl/media/image47.jpeg" Id="rId47" /><Relationship Type="http://schemas.openxmlformats.org/officeDocument/2006/relationships/image" Target="/xl/media/image48.jpeg" Id="rId48" /><Relationship Type="http://schemas.openxmlformats.org/officeDocument/2006/relationships/image" Target="/xl/media/image49.jpeg" Id="rId49" /><Relationship Type="http://schemas.openxmlformats.org/officeDocument/2006/relationships/image" Target="/xl/media/image50.jpeg" Id="rId50" /><Relationship Type="http://schemas.openxmlformats.org/officeDocument/2006/relationships/image" Target="/xl/media/image51.jpeg" Id="rId51" /><Relationship Type="http://schemas.openxmlformats.org/officeDocument/2006/relationships/image" Target="/xl/media/image52.jpeg" Id="rId52" /><Relationship Type="http://schemas.openxmlformats.org/officeDocument/2006/relationships/image" Target="/xl/media/image53.jpeg" Id="rId53" /><Relationship Type="http://schemas.openxmlformats.org/officeDocument/2006/relationships/image" Target="/xl/media/image54.jpeg" Id="rId54" /><Relationship Type="http://schemas.openxmlformats.org/officeDocument/2006/relationships/image" Target="/xl/media/image55.jpeg" Id="rId55" /><Relationship Type="http://schemas.openxmlformats.org/officeDocument/2006/relationships/image" Target="/xl/media/image56.jpeg" Id="rId56" /><Relationship Type="http://schemas.openxmlformats.org/officeDocument/2006/relationships/image" Target="/xl/media/image57.jpeg" Id="rId57" /><Relationship Type="http://schemas.openxmlformats.org/officeDocument/2006/relationships/image" Target="/xl/media/image58.jpeg" Id="rId58" /><Relationship Type="http://schemas.openxmlformats.org/officeDocument/2006/relationships/image" Target="/xl/media/image59.jpeg" Id="rId59" /><Relationship Type="http://schemas.openxmlformats.org/officeDocument/2006/relationships/image" Target="/xl/media/image60.jpeg" Id="rId60" /><Relationship Type="http://schemas.openxmlformats.org/officeDocument/2006/relationships/image" Target="/xl/media/image61.jpeg" Id="rId61" /><Relationship Type="http://schemas.openxmlformats.org/officeDocument/2006/relationships/image" Target="/xl/media/image62.jpeg" Id="rId62" /><Relationship Type="http://schemas.openxmlformats.org/officeDocument/2006/relationships/image" Target="/xl/media/image63.jpeg" Id="rId63" /><Relationship Type="http://schemas.openxmlformats.org/officeDocument/2006/relationships/image" Target="/xl/media/image64.jpeg" Id="rId64" /><Relationship Type="http://schemas.openxmlformats.org/officeDocument/2006/relationships/image" Target="/xl/media/image65.jpeg" Id="rId65" /><Relationship Type="http://schemas.openxmlformats.org/officeDocument/2006/relationships/image" Target="/xl/media/image66.jpeg" Id="rId66" /><Relationship Type="http://schemas.openxmlformats.org/officeDocument/2006/relationships/image" Target="/xl/media/image67.jpeg" Id="rId67" /><Relationship Type="http://schemas.openxmlformats.org/officeDocument/2006/relationships/image" Target="/xl/media/image68.jpeg" Id="rId68" /><Relationship Type="http://schemas.openxmlformats.org/officeDocument/2006/relationships/image" Target="/xl/media/image69.jpeg" Id="rId69" /><Relationship Type="http://schemas.openxmlformats.org/officeDocument/2006/relationships/image" Target="/xl/media/image70.jpeg" Id="rId70" /><Relationship Type="http://schemas.openxmlformats.org/officeDocument/2006/relationships/image" Target="/xl/media/image71.jpeg" Id="rId71" /><Relationship Type="http://schemas.openxmlformats.org/officeDocument/2006/relationships/image" Target="/xl/media/image72.jpeg" Id="rId72" /><Relationship Type="http://schemas.openxmlformats.org/officeDocument/2006/relationships/image" Target="/xl/media/image73.jpeg" Id="rId73" /><Relationship Type="http://schemas.openxmlformats.org/officeDocument/2006/relationships/image" Target="/xl/media/image74.jpeg" Id="rId74" /><Relationship Type="http://schemas.openxmlformats.org/officeDocument/2006/relationships/image" Target="/xl/media/image75.jpeg" Id="rId75" /><Relationship Type="http://schemas.openxmlformats.org/officeDocument/2006/relationships/image" Target="/xl/media/image76.jpeg" Id="rId76" /><Relationship Type="http://schemas.openxmlformats.org/officeDocument/2006/relationships/image" Target="/xl/media/image77.jpeg" Id="rId77" /><Relationship Type="http://schemas.openxmlformats.org/officeDocument/2006/relationships/image" Target="/xl/media/image78.jpeg" Id="rId78" /><Relationship Type="http://schemas.openxmlformats.org/officeDocument/2006/relationships/image" Target="/xl/media/image79.jpeg" Id="rId79" /><Relationship Type="http://schemas.openxmlformats.org/officeDocument/2006/relationships/image" Target="/xl/media/image80.jpeg" Id="rId80" /><Relationship Type="http://schemas.openxmlformats.org/officeDocument/2006/relationships/image" Target="/xl/media/image81.jpeg" Id="rId81" /><Relationship Type="http://schemas.openxmlformats.org/officeDocument/2006/relationships/image" Target="/xl/media/image82.jpeg" Id="rId82" /><Relationship Type="http://schemas.openxmlformats.org/officeDocument/2006/relationships/image" Target="/xl/media/image83.jpeg" Id="rId83" /><Relationship Type="http://schemas.openxmlformats.org/officeDocument/2006/relationships/image" Target="/xl/media/image84.jpeg" Id="rId84" /><Relationship Type="http://schemas.openxmlformats.org/officeDocument/2006/relationships/image" Target="/xl/media/image85.jpeg" Id="rId85" /><Relationship Type="http://schemas.openxmlformats.org/officeDocument/2006/relationships/image" Target="/xl/media/image86.jpeg" Id="rId86" /><Relationship Type="http://schemas.openxmlformats.org/officeDocument/2006/relationships/image" Target="/xl/media/image87.jpeg" Id="rId87" /><Relationship Type="http://schemas.openxmlformats.org/officeDocument/2006/relationships/image" Target="/xl/media/image88.jpeg" Id="rId88" /><Relationship Type="http://schemas.openxmlformats.org/officeDocument/2006/relationships/image" Target="/xl/media/image89.jpeg" Id="rId89" /><Relationship Type="http://schemas.openxmlformats.org/officeDocument/2006/relationships/image" Target="/xl/media/image90.jpeg" Id="rId90" /><Relationship Type="http://schemas.openxmlformats.org/officeDocument/2006/relationships/image" Target="/xl/media/image91.jpeg" Id="rId91" /><Relationship Type="http://schemas.openxmlformats.org/officeDocument/2006/relationships/image" Target="/xl/media/image92.jpeg" Id="rId92" /><Relationship Type="http://schemas.openxmlformats.org/officeDocument/2006/relationships/image" Target="/xl/media/image93.jpeg" Id="rId93" /><Relationship Type="http://schemas.openxmlformats.org/officeDocument/2006/relationships/image" Target="/xl/media/image94.jpeg" Id="rId94" /><Relationship Type="http://schemas.openxmlformats.org/officeDocument/2006/relationships/image" Target="/xl/media/image95.jpeg" Id="rId95" /><Relationship Type="http://schemas.openxmlformats.org/officeDocument/2006/relationships/image" Target="/xl/media/image96.jpeg" Id="rId96" /><Relationship Type="http://schemas.openxmlformats.org/officeDocument/2006/relationships/image" Target="/xl/media/image97.jpeg" Id="rId97" /><Relationship Type="http://schemas.openxmlformats.org/officeDocument/2006/relationships/image" Target="/xl/media/image98.jpeg" Id="rId98" /><Relationship Type="http://schemas.openxmlformats.org/officeDocument/2006/relationships/image" Target="/xl/media/image99.jpeg" Id="rId99" /><Relationship Type="http://schemas.openxmlformats.org/officeDocument/2006/relationships/image" Target="/xl/media/image100.jpeg" Id="rId100" /><Relationship Type="http://schemas.openxmlformats.org/officeDocument/2006/relationships/image" Target="/xl/media/image101.jpeg" Id="rId101" /><Relationship Type="http://schemas.openxmlformats.org/officeDocument/2006/relationships/image" Target="/xl/media/image102.jpeg" Id="rId102" /><Relationship Type="http://schemas.openxmlformats.org/officeDocument/2006/relationships/image" Target="/xl/media/image103.jpeg" Id="rId103" /><Relationship Type="http://schemas.openxmlformats.org/officeDocument/2006/relationships/image" Target="/xl/media/image104.jpeg" Id="rId104" /><Relationship Type="http://schemas.openxmlformats.org/officeDocument/2006/relationships/image" Target="/xl/media/image105.jpeg" Id="rId105" /><Relationship Type="http://schemas.openxmlformats.org/officeDocument/2006/relationships/image" Target="/xl/media/image106.jpeg" Id="rId106" /><Relationship Type="http://schemas.openxmlformats.org/officeDocument/2006/relationships/image" Target="/xl/media/image107.jpeg" Id="rId107" /><Relationship Type="http://schemas.openxmlformats.org/officeDocument/2006/relationships/image" Target="/xl/media/image108.jpeg" Id="rId108" /><Relationship Type="http://schemas.openxmlformats.org/officeDocument/2006/relationships/image" Target="/xl/media/image109.jpeg" Id="rId109" /><Relationship Type="http://schemas.openxmlformats.org/officeDocument/2006/relationships/image" Target="/xl/media/image110.jpeg" Id="rId110" /><Relationship Type="http://schemas.openxmlformats.org/officeDocument/2006/relationships/image" Target="/xl/media/image111.jpeg" Id="rId111" /><Relationship Type="http://schemas.openxmlformats.org/officeDocument/2006/relationships/image" Target="/xl/media/image112.jpeg" Id="rId112" /><Relationship Type="http://schemas.openxmlformats.org/officeDocument/2006/relationships/image" Target="/xl/media/image113.jpeg" Id="rId113" /><Relationship Type="http://schemas.openxmlformats.org/officeDocument/2006/relationships/image" Target="/xl/media/image114.jpeg" Id="rId114" /><Relationship Type="http://schemas.openxmlformats.org/officeDocument/2006/relationships/image" Target="/xl/media/image115.jpeg" Id="rId115" /><Relationship Type="http://schemas.openxmlformats.org/officeDocument/2006/relationships/image" Target="/xl/media/image116.jpeg" Id="rId116" /><Relationship Type="http://schemas.openxmlformats.org/officeDocument/2006/relationships/image" Target="/xl/media/image117.jpeg" Id="rId117" /><Relationship Type="http://schemas.openxmlformats.org/officeDocument/2006/relationships/image" Target="/xl/media/image118.jpeg" Id="rId118" /><Relationship Type="http://schemas.openxmlformats.org/officeDocument/2006/relationships/image" Target="/xl/media/image119.jpeg" Id="rId119" /><Relationship Type="http://schemas.openxmlformats.org/officeDocument/2006/relationships/image" Target="/xl/media/image120.jpeg" Id="rId120" /><Relationship Type="http://schemas.openxmlformats.org/officeDocument/2006/relationships/image" Target="/xl/media/image121.jpeg" Id="rId121" /><Relationship Type="http://schemas.openxmlformats.org/officeDocument/2006/relationships/image" Target="/xl/media/image122.jpeg" Id="rId122" /><Relationship Type="http://schemas.openxmlformats.org/officeDocument/2006/relationships/image" Target="/xl/media/image123.jpeg" Id="rId123" /><Relationship Type="http://schemas.openxmlformats.org/officeDocument/2006/relationships/image" Target="/xl/media/image124.jpeg" Id="rId124" /><Relationship Type="http://schemas.openxmlformats.org/officeDocument/2006/relationships/image" Target="/xl/media/image125.jpeg" Id="rId125" /><Relationship Type="http://schemas.openxmlformats.org/officeDocument/2006/relationships/image" Target="/xl/media/image126.jpeg" Id="rId126" /><Relationship Type="http://schemas.openxmlformats.org/officeDocument/2006/relationships/image" Target="/xl/media/image127.jpeg" Id="rId127" /><Relationship Type="http://schemas.openxmlformats.org/officeDocument/2006/relationships/image" Target="/xl/media/image128.jpeg" Id="rId128" /><Relationship Type="http://schemas.openxmlformats.org/officeDocument/2006/relationships/image" Target="/xl/media/image129.jpeg" Id="rId129" /><Relationship Type="http://schemas.openxmlformats.org/officeDocument/2006/relationships/image" Target="/xl/media/image130.jpeg" Id="rId130" /><Relationship Type="http://schemas.openxmlformats.org/officeDocument/2006/relationships/image" Target="/xl/media/image131.jpeg" Id="rId131" /><Relationship Type="http://schemas.openxmlformats.org/officeDocument/2006/relationships/image" Target="/xl/media/image132.jpeg" Id="rId132" /><Relationship Type="http://schemas.openxmlformats.org/officeDocument/2006/relationships/image" Target="/xl/media/image133.jpeg" Id="rId133" /><Relationship Type="http://schemas.openxmlformats.org/officeDocument/2006/relationships/image" Target="/xl/media/image134.jpeg" Id="rId134" /></Relationships>
</file>

<file path=xl/drawings/_rels/drawing10.xml.rels><Relationships xmlns="http://schemas.openxmlformats.org/package/2006/relationships"><Relationship Type="http://schemas.openxmlformats.org/officeDocument/2006/relationships/image" Target="/xl/media/image151.jpeg" Id="rId1" /><Relationship Type="http://schemas.openxmlformats.org/officeDocument/2006/relationships/image" Target="/xl/media/image152.jpeg" Id="rId2" /></Relationships>
</file>

<file path=xl/drawings/_rels/drawing11.xml.rels><Relationships xmlns="http://schemas.openxmlformats.org/package/2006/relationships"><Relationship Type="http://schemas.openxmlformats.org/officeDocument/2006/relationships/image" Target="/xl/media/image153.jpeg" Id="rId1" /><Relationship Type="http://schemas.openxmlformats.org/officeDocument/2006/relationships/image" Target="/xl/media/image154.jpeg" Id="rId2" /></Relationships>
</file>

<file path=xl/drawings/_rels/drawing12.xml.rels><Relationships xmlns="http://schemas.openxmlformats.org/package/2006/relationships"><Relationship Type="http://schemas.openxmlformats.org/officeDocument/2006/relationships/image" Target="/xl/media/image155.jpeg" Id="rId1" /><Relationship Type="http://schemas.openxmlformats.org/officeDocument/2006/relationships/image" Target="/xl/media/image156.jpeg" Id="rId2" /></Relationships>
</file>

<file path=xl/drawings/_rels/drawing13.xml.rels><Relationships xmlns="http://schemas.openxmlformats.org/package/2006/relationships"><Relationship Type="http://schemas.openxmlformats.org/officeDocument/2006/relationships/image" Target="/xl/media/image157.jpeg" Id="rId1" /><Relationship Type="http://schemas.openxmlformats.org/officeDocument/2006/relationships/image" Target="/xl/media/image158.jpeg" Id="rId2" /></Relationships>
</file>

<file path=xl/drawings/_rels/drawing14.xml.rels><Relationships xmlns="http://schemas.openxmlformats.org/package/2006/relationships"><Relationship Type="http://schemas.openxmlformats.org/officeDocument/2006/relationships/image" Target="/xl/media/image159.jpeg" Id="rId1" /><Relationship Type="http://schemas.openxmlformats.org/officeDocument/2006/relationships/image" Target="/xl/media/image160.jpeg" Id="rId2" /></Relationships>
</file>

<file path=xl/drawings/_rels/drawing15.xml.rels><Relationships xmlns="http://schemas.openxmlformats.org/package/2006/relationships"><Relationship Type="http://schemas.openxmlformats.org/officeDocument/2006/relationships/image" Target="/xl/media/image161.jpeg" Id="rId1" /><Relationship Type="http://schemas.openxmlformats.org/officeDocument/2006/relationships/image" Target="/xl/media/image162.jpeg" Id="rId2" /><Relationship Type="http://schemas.openxmlformats.org/officeDocument/2006/relationships/image" Target="/xl/media/image163.jpeg" Id="rId3" /></Relationships>
</file>

<file path=xl/drawings/_rels/drawing16.xml.rels><Relationships xmlns="http://schemas.openxmlformats.org/package/2006/relationships"><Relationship Type="http://schemas.openxmlformats.org/officeDocument/2006/relationships/image" Target="/xl/media/image164.jpeg" Id="rId1" /><Relationship Type="http://schemas.openxmlformats.org/officeDocument/2006/relationships/image" Target="/xl/media/image165.jpeg" Id="rId2" /></Relationships>
</file>

<file path=xl/drawings/_rels/drawing17.xml.rels><Relationships xmlns="http://schemas.openxmlformats.org/package/2006/relationships"><Relationship Type="http://schemas.openxmlformats.org/officeDocument/2006/relationships/image" Target="/xl/media/image166.jpeg" Id="rId1" /><Relationship Type="http://schemas.openxmlformats.org/officeDocument/2006/relationships/image" Target="/xl/media/image167.jpeg" Id="rId2" /></Relationships>
</file>

<file path=xl/drawings/_rels/drawing18.xml.rels><Relationships xmlns="http://schemas.openxmlformats.org/package/2006/relationships"><Relationship Type="http://schemas.openxmlformats.org/officeDocument/2006/relationships/image" Target="/xl/media/image168.jpeg" Id="rId1" /><Relationship Type="http://schemas.openxmlformats.org/officeDocument/2006/relationships/image" Target="/xl/media/image169.jpeg" Id="rId2" /></Relationships>
</file>

<file path=xl/drawings/_rels/drawing19.xml.rels><Relationships xmlns="http://schemas.openxmlformats.org/package/2006/relationships"><Relationship Type="http://schemas.openxmlformats.org/officeDocument/2006/relationships/image" Target="/xl/media/image170.jpeg" Id="rId1" /><Relationship Type="http://schemas.openxmlformats.org/officeDocument/2006/relationships/image" Target="/xl/media/image171.jpeg" Id="rId2" /></Relationships>
</file>

<file path=xl/drawings/_rels/drawing2.xml.rels><Relationships xmlns="http://schemas.openxmlformats.org/package/2006/relationships"><Relationship Type="http://schemas.openxmlformats.org/officeDocument/2006/relationships/image" Target="/xl/media/image135.jpeg" Id="rId1" /><Relationship Type="http://schemas.openxmlformats.org/officeDocument/2006/relationships/image" Target="/xl/media/image136.jpeg" Id="rId2" /></Relationships>
</file>

<file path=xl/drawings/_rels/drawing20.xml.rels><Relationships xmlns="http://schemas.openxmlformats.org/package/2006/relationships"><Relationship Type="http://schemas.openxmlformats.org/officeDocument/2006/relationships/image" Target="/xl/media/image172.jpeg" Id="rId1" /><Relationship Type="http://schemas.openxmlformats.org/officeDocument/2006/relationships/image" Target="/xl/media/image173.jpeg" Id="rId2" /></Relationships>
</file>

<file path=xl/drawings/_rels/drawing21.xml.rels><Relationships xmlns="http://schemas.openxmlformats.org/package/2006/relationships"><Relationship Type="http://schemas.openxmlformats.org/officeDocument/2006/relationships/image" Target="/xl/media/image174.jpeg" Id="rId1" /><Relationship Type="http://schemas.openxmlformats.org/officeDocument/2006/relationships/image" Target="/xl/media/image175.jpeg" Id="rId2" /></Relationships>
</file>

<file path=xl/drawings/_rels/drawing22.xml.rels><Relationships xmlns="http://schemas.openxmlformats.org/package/2006/relationships"><Relationship Type="http://schemas.openxmlformats.org/officeDocument/2006/relationships/image" Target="/xl/media/image176.jpeg" Id="rId1" /><Relationship Type="http://schemas.openxmlformats.org/officeDocument/2006/relationships/image" Target="/xl/media/image177.jpeg" Id="rId2" /></Relationships>
</file>

<file path=xl/drawings/_rels/drawing23.xml.rels><Relationships xmlns="http://schemas.openxmlformats.org/package/2006/relationships"><Relationship Type="http://schemas.openxmlformats.org/officeDocument/2006/relationships/image" Target="/xl/media/image178.jpeg" Id="rId1" /><Relationship Type="http://schemas.openxmlformats.org/officeDocument/2006/relationships/image" Target="/xl/media/image179.jpeg" Id="rId2" /></Relationships>
</file>

<file path=xl/drawings/_rels/drawing24.xml.rels><Relationships xmlns="http://schemas.openxmlformats.org/package/2006/relationships"><Relationship Type="http://schemas.openxmlformats.org/officeDocument/2006/relationships/image" Target="/xl/media/image180.jpeg" Id="rId1" /><Relationship Type="http://schemas.openxmlformats.org/officeDocument/2006/relationships/image" Target="/xl/media/image181.jpeg" Id="rId2" /><Relationship Type="http://schemas.openxmlformats.org/officeDocument/2006/relationships/image" Target="/xl/media/image182.jpeg" Id="rId3" /></Relationships>
</file>

<file path=xl/drawings/_rels/drawing25.xml.rels><Relationships xmlns="http://schemas.openxmlformats.org/package/2006/relationships"><Relationship Type="http://schemas.openxmlformats.org/officeDocument/2006/relationships/image" Target="/xl/media/image183.jpeg" Id="rId1" /><Relationship Type="http://schemas.openxmlformats.org/officeDocument/2006/relationships/image" Target="/xl/media/image184.jpeg" Id="rId2" /></Relationships>
</file>

<file path=xl/drawings/_rels/drawing26.xml.rels><Relationships xmlns="http://schemas.openxmlformats.org/package/2006/relationships"><Relationship Type="http://schemas.openxmlformats.org/officeDocument/2006/relationships/image" Target="/xl/media/image185.jpeg" Id="rId1" /><Relationship Type="http://schemas.openxmlformats.org/officeDocument/2006/relationships/image" Target="/xl/media/image186.jpeg" Id="rId2" /></Relationships>
</file>

<file path=xl/drawings/_rels/drawing27.xml.rels><Relationships xmlns="http://schemas.openxmlformats.org/package/2006/relationships"><Relationship Type="http://schemas.openxmlformats.org/officeDocument/2006/relationships/image" Target="/xl/media/image187.jpeg" Id="rId1" /><Relationship Type="http://schemas.openxmlformats.org/officeDocument/2006/relationships/image" Target="/xl/media/image188.jpeg" Id="rId2" /></Relationships>
</file>

<file path=xl/drawings/_rels/drawing28.xml.rels><Relationships xmlns="http://schemas.openxmlformats.org/package/2006/relationships"><Relationship Type="http://schemas.openxmlformats.org/officeDocument/2006/relationships/image" Target="/xl/media/image189.jpeg" Id="rId1" /><Relationship Type="http://schemas.openxmlformats.org/officeDocument/2006/relationships/image" Target="/xl/media/image190.jpeg" Id="rId2" /></Relationships>
</file>

<file path=xl/drawings/_rels/drawing29.xml.rels><Relationships xmlns="http://schemas.openxmlformats.org/package/2006/relationships"><Relationship Type="http://schemas.openxmlformats.org/officeDocument/2006/relationships/image" Target="/xl/media/image191.jpeg" Id="rId1" /><Relationship Type="http://schemas.openxmlformats.org/officeDocument/2006/relationships/image" Target="/xl/media/image192.jpeg" Id="rId2" /></Relationships>
</file>

<file path=xl/drawings/_rels/drawing3.xml.rels><Relationships xmlns="http://schemas.openxmlformats.org/package/2006/relationships"><Relationship Type="http://schemas.openxmlformats.org/officeDocument/2006/relationships/image" Target="/xl/media/image137.jpeg" Id="rId1" /><Relationship Type="http://schemas.openxmlformats.org/officeDocument/2006/relationships/image" Target="/xl/media/image138.jpeg" Id="rId2" /></Relationships>
</file>

<file path=xl/drawings/_rels/drawing30.xml.rels><Relationships xmlns="http://schemas.openxmlformats.org/package/2006/relationships"><Relationship Type="http://schemas.openxmlformats.org/officeDocument/2006/relationships/image" Target="/xl/media/image193.jpeg" Id="rId1" /><Relationship Type="http://schemas.openxmlformats.org/officeDocument/2006/relationships/image" Target="/xl/media/image194.jpeg" Id="rId2" /></Relationships>
</file>

<file path=xl/drawings/_rels/drawing31.xml.rels><Relationships xmlns="http://schemas.openxmlformats.org/package/2006/relationships"><Relationship Type="http://schemas.openxmlformats.org/officeDocument/2006/relationships/image" Target="/xl/media/image195.jpeg" Id="rId1" /><Relationship Type="http://schemas.openxmlformats.org/officeDocument/2006/relationships/image" Target="/xl/media/image196.jpeg" Id="rId2" /></Relationships>
</file>

<file path=xl/drawings/_rels/drawing32.xml.rels><Relationships xmlns="http://schemas.openxmlformats.org/package/2006/relationships"><Relationship Type="http://schemas.openxmlformats.org/officeDocument/2006/relationships/image" Target="/xl/media/image197.jpeg" Id="rId1" /><Relationship Type="http://schemas.openxmlformats.org/officeDocument/2006/relationships/image" Target="/xl/media/image198.jpeg" Id="rId2" /></Relationships>
</file>

<file path=xl/drawings/_rels/drawing33.xml.rels><Relationships xmlns="http://schemas.openxmlformats.org/package/2006/relationships"><Relationship Type="http://schemas.openxmlformats.org/officeDocument/2006/relationships/image" Target="/xl/media/image199.jpeg" Id="rId1" /><Relationship Type="http://schemas.openxmlformats.org/officeDocument/2006/relationships/image" Target="/xl/media/image200.jpeg" Id="rId2" /></Relationships>
</file>

<file path=xl/drawings/_rels/drawing34.xml.rels><Relationships xmlns="http://schemas.openxmlformats.org/package/2006/relationships"><Relationship Type="http://schemas.openxmlformats.org/officeDocument/2006/relationships/image" Target="/xl/media/image201.jpeg" Id="rId1" /><Relationship Type="http://schemas.openxmlformats.org/officeDocument/2006/relationships/image" Target="/xl/media/image202.jpeg" Id="rId2" /></Relationships>
</file>

<file path=xl/drawings/_rels/drawing35.xml.rels><Relationships xmlns="http://schemas.openxmlformats.org/package/2006/relationships"><Relationship Type="http://schemas.openxmlformats.org/officeDocument/2006/relationships/image" Target="/xl/media/image203.jpeg" Id="rId1" /><Relationship Type="http://schemas.openxmlformats.org/officeDocument/2006/relationships/image" Target="/xl/media/image204.jpeg" Id="rId2" /></Relationships>
</file>

<file path=xl/drawings/_rels/drawing36.xml.rels><Relationships xmlns="http://schemas.openxmlformats.org/package/2006/relationships"><Relationship Type="http://schemas.openxmlformats.org/officeDocument/2006/relationships/image" Target="/xl/media/image205.jpeg" Id="rId1" /><Relationship Type="http://schemas.openxmlformats.org/officeDocument/2006/relationships/image" Target="/xl/media/image206.jpeg" Id="rId2" /></Relationships>
</file>

<file path=xl/drawings/_rels/drawing37.xml.rels><Relationships xmlns="http://schemas.openxmlformats.org/package/2006/relationships"><Relationship Type="http://schemas.openxmlformats.org/officeDocument/2006/relationships/image" Target="/xl/media/image207.jpeg" Id="rId1" /><Relationship Type="http://schemas.openxmlformats.org/officeDocument/2006/relationships/image" Target="/xl/media/image208.jpeg" Id="rId2" /><Relationship Type="http://schemas.openxmlformats.org/officeDocument/2006/relationships/image" Target="/xl/media/image209.jpeg" Id="rId3" /></Relationships>
</file>

<file path=xl/drawings/_rels/drawing38.xml.rels><Relationships xmlns="http://schemas.openxmlformats.org/package/2006/relationships"><Relationship Type="http://schemas.openxmlformats.org/officeDocument/2006/relationships/image" Target="/xl/media/image210.jpeg" Id="rId1" /><Relationship Type="http://schemas.openxmlformats.org/officeDocument/2006/relationships/image" Target="/xl/media/image211.jpeg" Id="rId2" /></Relationships>
</file>

<file path=xl/drawings/_rels/drawing39.xml.rels><Relationships xmlns="http://schemas.openxmlformats.org/package/2006/relationships"><Relationship Type="http://schemas.openxmlformats.org/officeDocument/2006/relationships/image" Target="/xl/media/image212.jpeg" Id="rId1" /><Relationship Type="http://schemas.openxmlformats.org/officeDocument/2006/relationships/image" Target="/xl/media/image213.jpeg" Id="rId2" /></Relationships>
</file>

<file path=xl/drawings/_rels/drawing4.xml.rels><Relationships xmlns="http://schemas.openxmlformats.org/package/2006/relationships"><Relationship Type="http://schemas.openxmlformats.org/officeDocument/2006/relationships/image" Target="/xl/media/image139.jpeg" Id="rId1" /><Relationship Type="http://schemas.openxmlformats.org/officeDocument/2006/relationships/image" Target="/xl/media/image140.jpeg" Id="rId2" /></Relationships>
</file>

<file path=xl/drawings/_rels/drawing40.xml.rels><Relationships xmlns="http://schemas.openxmlformats.org/package/2006/relationships"><Relationship Type="http://schemas.openxmlformats.org/officeDocument/2006/relationships/image" Target="/xl/media/image214.jpeg" Id="rId1" /><Relationship Type="http://schemas.openxmlformats.org/officeDocument/2006/relationships/image" Target="/xl/media/image215.jpeg" Id="rId2" /></Relationships>
</file>

<file path=xl/drawings/_rels/drawing41.xml.rels><Relationships xmlns="http://schemas.openxmlformats.org/package/2006/relationships"><Relationship Type="http://schemas.openxmlformats.org/officeDocument/2006/relationships/image" Target="/xl/media/image216.jpeg" Id="rId1" /><Relationship Type="http://schemas.openxmlformats.org/officeDocument/2006/relationships/image" Target="/xl/media/image217.jpeg" Id="rId2" /></Relationships>
</file>

<file path=xl/drawings/_rels/drawing42.xml.rels><Relationships xmlns="http://schemas.openxmlformats.org/package/2006/relationships"><Relationship Type="http://schemas.openxmlformats.org/officeDocument/2006/relationships/image" Target="/xl/media/image218.jpeg" Id="rId1" /><Relationship Type="http://schemas.openxmlformats.org/officeDocument/2006/relationships/image" Target="/xl/media/image219.jpeg" Id="rId2" /></Relationships>
</file>

<file path=xl/drawings/_rels/drawing43.xml.rels><Relationships xmlns="http://schemas.openxmlformats.org/package/2006/relationships"><Relationship Type="http://schemas.openxmlformats.org/officeDocument/2006/relationships/image" Target="/xl/media/image220.jpeg" Id="rId1" /><Relationship Type="http://schemas.openxmlformats.org/officeDocument/2006/relationships/image" Target="/xl/media/image221.jpeg" Id="rId2" /></Relationships>
</file>

<file path=xl/drawings/_rels/drawing44.xml.rels><Relationships xmlns="http://schemas.openxmlformats.org/package/2006/relationships"><Relationship Type="http://schemas.openxmlformats.org/officeDocument/2006/relationships/image" Target="/xl/media/image222.jpeg" Id="rId1" /><Relationship Type="http://schemas.openxmlformats.org/officeDocument/2006/relationships/image" Target="/xl/media/image223.jpeg" Id="rId2" /></Relationships>
</file>

<file path=xl/drawings/_rels/drawing45.xml.rels><Relationships xmlns="http://schemas.openxmlformats.org/package/2006/relationships"><Relationship Type="http://schemas.openxmlformats.org/officeDocument/2006/relationships/image" Target="/xl/media/image224.jpeg" Id="rId1" /><Relationship Type="http://schemas.openxmlformats.org/officeDocument/2006/relationships/image" Target="/xl/media/image225.jpeg" Id="rId2" /></Relationships>
</file>

<file path=xl/drawings/_rels/drawing46.xml.rels><Relationships xmlns="http://schemas.openxmlformats.org/package/2006/relationships"><Relationship Type="http://schemas.openxmlformats.org/officeDocument/2006/relationships/image" Target="/xl/media/image226.jpeg" Id="rId1" /><Relationship Type="http://schemas.openxmlformats.org/officeDocument/2006/relationships/image" Target="/xl/media/image227.jpeg" Id="rId2" /></Relationships>
</file>

<file path=xl/drawings/_rels/drawing47.xml.rels><Relationships xmlns="http://schemas.openxmlformats.org/package/2006/relationships"><Relationship Type="http://schemas.openxmlformats.org/officeDocument/2006/relationships/image" Target="/xl/media/image228.jpeg" Id="rId1" /><Relationship Type="http://schemas.openxmlformats.org/officeDocument/2006/relationships/image" Target="/xl/media/image229.jpeg" Id="rId2" /></Relationships>
</file>

<file path=xl/drawings/_rels/drawing48.xml.rels><Relationships xmlns="http://schemas.openxmlformats.org/package/2006/relationships"><Relationship Type="http://schemas.openxmlformats.org/officeDocument/2006/relationships/image" Target="/xl/media/image230.jpeg" Id="rId1" /><Relationship Type="http://schemas.openxmlformats.org/officeDocument/2006/relationships/image" Target="/xl/media/image231.jpeg" Id="rId2" /></Relationships>
</file>

<file path=xl/drawings/_rels/drawing49.xml.rels><Relationships xmlns="http://schemas.openxmlformats.org/package/2006/relationships"><Relationship Type="http://schemas.openxmlformats.org/officeDocument/2006/relationships/image" Target="/xl/media/image232.jpeg" Id="rId1" /><Relationship Type="http://schemas.openxmlformats.org/officeDocument/2006/relationships/image" Target="/xl/media/image233.jpeg" Id="rId2" /></Relationships>
</file>

<file path=xl/drawings/_rels/drawing5.xml.rels><Relationships xmlns="http://schemas.openxmlformats.org/package/2006/relationships"><Relationship Type="http://schemas.openxmlformats.org/officeDocument/2006/relationships/image" Target="/xl/media/image141.jpeg" Id="rId1" /><Relationship Type="http://schemas.openxmlformats.org/officeDocument/2006/relationships/image" Target="/xl/media/image142.jpeg" Id="rId2" /></Relationships>
</file>

<file path=xl/drawings/_rels/drawing50.xml.rels><Relationships xmlns="http://schemas.openxmlformats.org/package/2006/relationships"><Relationship Type="http://schemas.openxmlformats.org/officeDocument/2006/relationships/image" Target="/xl/media/image234.jpeg" Id="rId1" /><Relationship Type="http://schemas.openxmlformats.org/officeDocument/2006/relationships/image" Target="/xl/media/image235.jpeg" Id="rId2" /></Relationships>
</file>

<file path=xl/drawings/_rels/drawing51.xml.rels><Relationships xmlns="http://schemas.openxmlformats.org/package/2006/relationships"><Relationship Type="http://schemas.openxmlformats.org/officeDocument/2006/relationships/image" Target="/xl/media/image236.jpeg" Id="rId1" /><Relationship Type="http://schemas.openxmlformats.org/officeDocument/2006/relationships/image" Target="/xl/media/image237.jpeg" Id="rId2" /></Relationships>
</file>

<file path=xl/drawings/_rels/drawing52.xml.rels><Relationships xmlns="http://schemas.openxmlformats.org/package/2006/relationships"><Relationship Type="http://schemas.openxmlformats.org/officeDocument/2006/relationships/image" Target="/xl/media/image238.jpeg" Id="rId1" /><Relationship Type="http://schemas.openxmlformats.org/officeDocument/2006/relationships/image" Target="/xl/media/image239.jpeg" Id="rId2" /></Relationships>
</file>

<file path=xl/drawings/_rels/drawing53.xml.rels><Relationships xmlns="http://schemas.openxmlformats.org/package/2006/relationships"><Relationship Type="http://schemas.openxmlformats.org/officeDocument/2006/relationships/image" Target="/xl/media/image240.jpeg" Id="rId1" /><Relationship Type="http://schemas.openxmlformats.org/officeDocument/2006/relationships/image" Target="/xl/media/image241.jpeg" Id="rId2" /></Relationships>
</file>

<file path=xl/drawings/_rels/drawing54.xml.rels><Relationships xmlns="http://schemas.openxmlformats.org/package/2006/relationships"><Relationship Type="http://schemas.openxmlformats.org/officeDocument/2006/relationships/image" Target="/xl/media/image242.jpeg" Id="rId1" /><Relationship Type="http://schemas.openxmlformats.org/officeDocument/2006/relationships/image" Target="/xl/media/image243.jpeg" Id="rId2" /></Relationships>
</file>

<file path=xl/drawings/_rels/drawing55.xml.rels><Relationships xmlns="http://schemas.openxmlformats.org/package/2006/relationships"><Relationship Type="http://schemas.openxmlformats.org/officeDocument/2006/relationships/image" Target="/xl/media/image244.jpeg" Id="rId1" /><Relationship Type="http://schemas.openxmlformats.org/officeDocument/2006/relationships/image" Target="/xl/media/image245.jpeg" Id="rId2" /></Relationships>
</file>

<file path=xl/drawings/_rels/drawing56.xml.rels><Relationships xmlns="http://schemas.openxmlformats.org/package/2006/relationships"><Relationship Type="http://schemas.openxmlformats.org/officeDocument/2006/relationships/image" Target="/xl/media/image246.jpeg" Id="rId1" /><Relationship Type="http://schemas.openxmlformats.org/officeDocument/2006/relationships/image" Target="/xl/media/image247.jpeg" Id="rId2" /></Relationships>
</file>

<file path=xl/drawings/_rels/drawing57.xml.rels><Relationships xmlns="http://schemas.openxmlformats.org/package/2006/relationships"><Relationship Type="http://schemas.openxmlformats.org/officeDocument/2006/relationships/image" Target="/xl/media/image248.jpeg" Id="rId1" /><Relationship Type="http://schemas.openxmlformats.org/officeDocument/2006/relationships/image" Target="/xl/media/image249.jpeg" Id="rId2" /></Relationships>
</file>

<file path=xl/drawings/_rels/drawing58.xml.rels><Relationships xmlns="http://schemas.openxmlformats.org/package/2006/relationships"><Relationship Type="http://schemas.openxmlformats.org/officeDocument/2006/relationships/image" Target="/xl/media/image250.jpeg" Id="rId1" /><Relationship Type="http://schemas.openxmlformats.org/officeDocument/2006/relationships/image" Target="/xl/media/image251.jpeg" Id="rId2" /></Relationships>
</file>

<file path=xl/drawings/_rels/drawing59.xml.rels><Relationships xmlns="http://schemas.openxmlformats.org/package/2006/relationships"><Relationship Type="http://schemas.openxmlformats.org/officeDocument/2006/relationships/image" Target="/xl/media/image252.jpeg" Id="rId1" /><Relationship Type="http://schemas.openxmlformats.org/officeDocument/2006/relationships/image" Target="/xl/media/image253.jpeg" Id="rId2" /></Relationships>
</file>

<file path=xl/drawings/_rels/drawing6.xml.rels><Relationships xmlns="http://schemas.openxmlformats.org/package/2006/relationships"><Relationship Type="http://schemas.openxmlformats.org/officeDocument/2006/relationships/image" Target="/xl/media/image143.jpeg" Id="rId1" /><Relationship Type="http://schemas.openxmlformats.org/officeDocument/2006/relationships/image" Target="/xl/media/image144.jpeg" Id="rId2" /></Relationships>
</file>

<file path=xl/drawings/_rels/drawing60.xml.rels><Relationships xmlns="http://schemas.openxmlformats.org/package/2006/relationships"><Relationship Type="http://schemas.openxmlformats.org/officeDocument/2006/relationships/image" Target="/xl/media/image254.jpeg" Id="rId1" /><Relationship Type="http://schemas.openxmlformats.org/officeDocument/2006/relationships/image" Target="/xl/media/image255.jpeg" Id="rId2" /></Relationships>
</file>

<file path=xl/drawings/_rels/drawing61.xml.rels><Relationships xmlns="http://schemas.openxmlformats.org/package/2006/relationships"><Relationship Type="http://schemas.openxmlformats.org/officeDocument/2006/relationships/image" Target="/xl/media/image256.jpeg" Id="rId1" /><Relationship Type="http://schemas.openxmlformats.org/officeDocument/2006/relationships/image" Target="/xl/media/image257.jpeg" Id="rId2" /></Relationships>
</file>

<file path=xl/drawings/_rels/drawing62.xml.rels><Relationships xmlns="http://schemas.openxmlformats.org/package/2006/relationships"><Relationship Type="http://schemas.openxmlformats.org/officeDocument/2006/relationships/image" Target="/xl/media/image258.jpeg" Id="rId1" /><Relationship Type="http://schemas.openxmlformats.org/officeDocument/2006/relationships/image" Target="/xl/media/image259.jpeg" Id="rId2" /></Relationships>
</file>

<file path=xl/drawings/_rels/drawing63.xml.rels><Relationships xmlns="http://schemas.openxmlformats.org/package/2006/relationships"><Relationship Type="http://schemas.openxmlformats.org/officeDocument/2006/relationships/image" Target="/xl/media/image260.jpeg" Id="rId1" /><Relationship Type="http://schemas.openxmlformats.org/officeDocument/2006/relationships/image" Target="/xl/media/image261.jpeg" Id="rId2" /></Relationships>
</file>

<file path=xl/drawings/_rels/drawing64.xml.rels><Relationships xmlns="http://schemas.openxmlformats.org/package/2006/relationships"><Relationship Type="http://schemas.openxmlformats.org/officeDocument/2006/relationships/image" Target="/xl/media/image262.jpeg" Id="rId1" /><Relationship Type="http://schemas.openxmlformats.org/officeDocument/2006/relationships/image" Target="/xl/media/image263.jpeg" Id="rId2" /></Relationships>
</file>

<file path=xl/drawings/_rels/drawing65.xml.rels><Relationships xmlns="http://schemas.openxmlformats.org/package/2006/relationships"><Relationship Type="http://schemas.openxmlformats.org/officeDocument/2006/relationships/image" Target="/xl/media/image264.jpeg" Id="rId1" /><Relationship Type="http://schemas.openxmlformats.org/officeDocument/2006/relationships/image" Target="/xl/media/image265.jpeg" Id="rId2" /></Relationships>
</file>

<file path=xl/drawings/_rels/drawing66.xml.rels><Relationships xmlns="http://schemas.openxmlformats.org/package/2006/relationships"><Relationship Type="http://schemas.openxmlformats.org/officeDocument/2006/relationships/image" Target="/xl/media/image266.jpeg" Id="rId1" /><Relationship Type="http://schemas.openxmlformats.org/officeDocument/2006/relationships/image" Target="/xl/media/image267.jpeg" Id="rId2" /><Relationship Type="http://schemas.openxmlformats.org/officeDocument/2006/relationships/image" Target="/xl/media/image268.jpeg" Id="rId3" /></Relationships>
</file>

<file path=xl/drawings/_rels/drawing7.xml.rels><Relationships xmlns="http://schemas.openxmlformats.org/package/2006/relationships"><Relationship Type="http://schemas.openxmlformats.org/officeDocument/2006/relationships/image" Target="/xl/media/image145.jpeg" Id="rId1" /><Relationship Type="http://schemas.openxmlformats.org/officeDocument/2006/relationships/image" Target="/xl/media/image146.jpeg" Id="rId2" /></Relationships>
</file>

<file path=xl/drawings/_rels/drawing8.xml.rels><Relationships xmlns="http://schemas.openxmlformats.org/package/2006/relationships"><Relationship Type="http://schemas.openxmlformats.org/officeDocument/2006/relationships/image" Target="/xl/media/image147.jpeg" Id="rId1" /><Relationship Type="http://schemas.openxmlformats.org/officeDocument/2006/relationships/image" Target="/xl/media/image148.jpeg" Id="rId2" /></Relationships>
</file>

<file path=xl/drawings/_rels/drawing9.xml.rels><Relationships xmlns="http://schemas.openxmlformats.org/package/2006/relationships"><Relationship Type="http://schemas.openxmlformats.org/officeDocument/2006/relationships/image" Target="/xl/media/image149.jpeg" Id="rId1" /><Relationship Type="http://schemas.openxmlformats.org/officeDocument/2006/relationships/image" Target="/xl/media/image150.jpeg" Id="rId2" /></Relationships>
</file>

<file path=xl/drawings/drawing1.xml><?xml version="1.0" encoding="utf-8"?>
<wsDr xmlns:a="http://schemas.openxmlformats.org/drawingml/2006/main" xmlns:r="http://schemas.openxmlformats.org/officeDocument/2006/relationships" xmlns="http://schemas.openxmlformats.org/drawingml/2006/spreadsheetDrawing">
  <oneCellAnchor>
    <from>
      <col>2</col>
      <colOff>0</colOff>
      <row>3</row>
      <rowOff>0</rowOff>
    </from>
    <ext cx="1238250" cy="714375"/>
    <pic>
      <nvPicPr>
        <cNvPr id="1" name="Image 1" descr="Picture"/>
        <cNvPicPr/>
      </nvPicPr>
      <blipFill>
        <a:blip cstate="print" r:embed="rId1"/>
        <a:stretch>
          <a:fillRect/>
        </a:stretch>
      </blipFill>
      <spPr>
        <a:prstGeom prst="rect"/>
      </spPr>
    </pic>
    <clientData/>
  </oneCellAnchor>
  <oneCellAnchor>
    <from>
      <col>4</col>
      <colOff>0</colOff>
      <row>3</row>
      <rowOff>0</rowOff>
    </from>
    <ext cx="1238250" cy="714375"/>
    <pic>
      <nvPicPr>
        <cNvPr id="2" name="Image 2" descr="Picture"/>
        <cNvPicPr/>
      </nvPicPr>
      <blipFill>
        <a:blip cstate="print" r:embed="rId2"/>
        <a:stretch>
          <a:fillRect/>
        </a:stretch>
      </blipFill>
      <spPr>
        <a:prstGeom prst="rect"/>
      </spPr>
    </pic>
    <clientData/>
  </oneCellAnchor>
  <oneCellAnchor>
    <from>
      <col>2</col>
      <colOff>0</colOff>
      <row>4</row>
      <rowOff>0</rowOff>
    </from>
    <ext cx="1238250" cy="714375"/>
    <pic>
      <nvPicPr>
        <cNvPr id="3" name="Image 3" descr="Picture"/>
        <cNvPicPr/>
      </nvPicPr>
      <blipFill>
        <a:blip cstate="print" r:embed="rId3"/>
        <a:stretch>
          <a:fillRect/>
        </a:stretch>
      </blipFill>
      <spPr>
        <a:prstGeom prst="rect"/>
      </spPr>
    </pic>
    <clientData/>
  </oneCellAnchor>
  <oneCellAnchor>
    <from>
      <col>4</col>
      <colOff>0</colOff>
      <row>4</row>
      <rowOff>0</rowOff>
    </from>
    <ext cx="1238250" cy="714375"/>
    <pic>
      <nvPicPr>
        <cNvPr id="4" name="Image 4" descr="Picture"/>
        <cNvPicPr/>
      </nvPicPr>
      <blipFill>
        <a:blip cstate="print" r:embed="rId4"/>
        <a:stretch>
          <a:fillRect/>
        </a:stretch>
      </blipFill>
      <spPr>
        <a:prstGeom prst="rect"/>
      </spPr>
    </pic>
    <clientData/>
  </oneCellAnchor>
  <oneCellAnchor>
    <from>
      <col>2</col>
      <colOff>0</colOff>
      <row>5</row>
      <rowOff>0</rowOff>
    </from>
    <ext cx="1238250" cy="714375"/>
    <pic>
      <nvPicPr>
        <cNvPr id="5" name="Image 5" descr="Picture"/>
        <cNvPicPr/>
      </nvPicPr>
      <blipFill>
        <a:blip cstate="print" r:embed="rId5"/>
        <a:stretch>
          <a:fillRect/>
        </a:stretch>
      </blipFill>
      <spPr>
        <a:prstGeom prst="rect"/>
      </spPr>
    </pic>
    <clientData/>
  </oneCellAnchor>
  <oneCellAnchor>
    <from>
      <col>4</col>
      <colOff>0</colOff>
      <row>5</row>
      <rowOff>0</rowOff>
    </from>
    <ext cx="1238250" cy="714375"/>
    <pic>
      <nvPicPr>
        <cNvPr id="6" name="Image 6" descr="Picture"/>
        <cNvPicPr/>
      </nvPicPr>
      <blipFill>
        <a:blip cstate="print" r:embed="rId6"/>
        <a:stretch>
          <a:fillRect/>
        </a:stretch>
      </blipFill>
      <spPr>
        <a:prstGeom prst="rect"/>
      </spPr>
    </pic>
    <clientData/>
  </oneCellAnchor>
  <oneCellAnchor>
    <from>
      <col>2</col>
      <colOff>0</colOff>
      <row>6</row>
      <rowOff>0</rowOff>
    </from>
    <ext cx="1238250" cy="714375"/>
    <pic>
      <nvPicPr>
        <cNvPr id="7" name="Image 7" descr="Picture"/>
        <cNvPicPr/>
      </nvPicPr>
      <blipFill>
        <a:blip cstate="print" r:embed="rId7"/>
        <a:stretch>
          <a:fillRect/>
        </a:stretch>
      </blipFill>
      <spPr>
        <a:prstGeom prst="rect"/>
      </spPr>
    </pic>
    <clientData/>
  </oneCellAnchor>
  <oneCellAnchor>
    <from>
      <col>4</col>
      <colOff>0</colOff>
      <row>6</row>
      <rowOff>0</rowOff>
    </from>
    <ext cx="1238250" cy="714375"/>
    <pic>
      <nvPicPr>
        <cNvPr id="8" name="Image 8" descr="Picture"/>
        <cNvPicPr/>
      </nvPicPr>
      <blipFill>
        <a:blip cstate="print" r:embed="rId8"/>
        <a:stretch>
          <a:fillRect/>
        </a:stretch>
      </blipFill>
      <spPr>
        <a:prstGeom prst="rect"/>
      </spPr>
    </pic>
    <clientData/>
  </oneCellAnchor>
  <oneCellAnchor>
    <from>
      <col>2</col>
      <colOff>0</colOff>
      <row>7</row>
      <rowOff>0</rowOff>
    </from>
    <ext cx="1238250" cy="714375"/>
    <pic>
      <nvPicPr>
        <cNvPr id="9" name="Image 9" descr="Picture"/>
        <cNvPicPr/>
      </nvPicPr>
      <blipFill>
        <a:blip cstate="print" r:embed="rId9"/>
        <a:stretch>
          <a:fillRect/>
        </a:stretch>
      </blipFill>
      <spPr>
        <a:prstGeom prst="rect"/>
      </spPr>
    </pic>
    <clientData/>
  </oneCellAnchor>
  <oneCellAnchor>
    <from>
      <col>4</col>
      <colOff>0</colOff>
      <row>7</row>
      <rowOff>0</rowOff>
    </from>
    <ext cx="1238250" cy="714375"/>
    <pic>
      <nvPicPr>
        <cNvPr id="10" name="Image 10" descr="Picture"/>
        <cNvPicPr/>
      </nvPicPr>
      <blipFill>
        <a:blip cstate="print" r:embed="rId10"/>
        <a:stretch>
          <a:fillRect/>
        </a:stretch>
      </blipFill>
      <spPr>
        <a:prstGeom prst="rect"/>
      </spPr>
    </pic>
    <clientData/>
  </oneCellAnchor>
  <oneCellAnchor>
    <from>
      <col>2</col>
      <colOff>0</colOff>
      <row>8</row>
      <rowOff>0</rowOff>
    </from>
    <ext cx="1238250" cy="714375"/>
    <pic>
      <nvPicPr>
        <cNvPr id="11" name="Image 11" descr="Picture"/>
        <cNvPicPr/>
      </nvPicPr>
      <blipFill>
        <a:blip cstate="print" r:embed="rId11"/>
        <a:stretch>
          <a:fillRect/>
        </a:stretch>
      </blipFill>
      <spPr>
        <a:prstGeom prst="rect"/>
      </spPr>
    </pic>
    <clientData/>
  </oneCellAnchor>
  <oneCellAnchor>
    <from>
      <col>4</col>
      <colOff>0</colOff>
      <row>8</row>
      <rowOff>0</rowOff>
    </from>
    <ext cx="1238250" cy="714375"/>
    <pic>
      <nvPicPr>
        <cNvPr id="12" name="Image 12" descr="Picture"/>
        <cNvPicPr/>
      </nvPicPr>
      <blipFill>
        <a:blip cstate="print" r:embed="rId12"/>
        <a:stretch>
          <a:fillRect/>
        </a:stretch>
      </blipFill>
      <spPr>
        <a:prstGeom prst="rect"/>
      </spPr>
    </pic>
    <clientData/>
  </oneCellAnchor>
  <oneCellAnchor>
    <from>
      <col>2</col>
      <colOff>0</colOff>
      <row>9</row>
      <rowOff>0</rowOff>
    </from>
    <ext cx="1238250" cy="714375"/>
    <pic>
      <nvPicPr>
        <cNvPr id="13" name="Image 13" descr="Picture"/>
        <cNvPicPr/>
      </nvPicPr>
      <blipFill>
        <a:blip cstate="print" r:embed="rId13"/>
        <a:stretch>
          <a:fillRect/>
        </a:stretch>
      </blipFill>
      <spPr>
        <a:prstGeom prst="rect"/>
      </spPr>
    </pic>
    <clientData/>
  </oneCellAnchor>
  <oneCellAnchor>
    <from>
      <col>4</col>
      <colOff>0</colOff>
      <row>9</row>
      <rowOff>0</rowOff>
    </from>
    <ext cx="1238250" cy="714375"/>
    <pic>
      <nvPicPr>
        <cNvPr id="14" name="Image 14" descr="Picture"/>
        <cNvPicPr/>
      </nvPicPr>
      <blipFill>
        <a:blip cstate="print" r:embed="rId14"/>
        <a:stretch>
          <a:fillRect/>
        </a:stretch>
      </blipFill>
      <spPr>
        <a:prstGeom prst="rect"/>
      </spPr>
    </pic>
    <clientData/>
  </oneCellAnchor>
  <oneCellAnchor>
    <from>
      <col>2</col>
      <colOff>0</colOff>
      <row>10</row>
      <rowOff>0</rowOff>
    </from>
    <ext cx="1238250" cy="714375"/>
    <pic>
      <nvPicPr>
        <cNvPr id="15" name="Image 15" descr="Picture"/>
        <cNvPicPr/>
      </nvPicPr>
      <blipFill>
        <a:blip cstate="print" r:embed="rId15"/>
        <a:stretch>
          <a:fillRect/>
        </a:stretch>
      </blipFill>
      <spPr>
        <a:prstGeom prst="rect"/>
      </spPr>
    </pic>
    <clientData/>
  </oneCellAnchor>
  <oneCellAnchor>
    <from>
      <col>4</col>
      <colOff>0</colOff>
      <row>10</row>
      <rowOff>0</rowOff>
    </from>
    <ext cx="1238250" cy="714375"/>
    <pic>
      <nvPicPr>
        <cNvPr id="16" name="Image 16" descr="Picture"/>
        <cNvPicPr/>
      </nvPicPr>
      <blipFill>
        <a:blip cstate="print" r:embed="rId16"/>
        <a:stretch>
          <a:fillRect/>
        </a:stretch>
      </blipFill>
      <spPr>
        <a:prstGeom prst="rect"/>
      </spPr>
    </pic>
    <clientData/>
  </oneCellAnchor>
  <oneCellAnchor>
    <from>
      <col>2</col>
      <colOff>0</colOff>
      <row>11</row>
      <rowOff>0</rowOff>
    </from>
    <ext cx="1238250" cy="714375"/>
    <pic>
      <nvPicPr>
        <cNvPr id="17" name="Image 17" descr="Picture"/>
        <cNvPicPr/>
      </nvPicPr>
      <blipFill>
        <a:blip cstate="print" r:embed="rId17"/>
        <a:stretch>
          <a:fillRect/>
        </a:stretch>
      </blipFill>
      <spPr>
        <a:prstGeom prst="rect"/>
      </spPr>
    </pic>
    <clientData/>
  </oneCellAnchor>
  <oneCellAnchor>
    <from>
      <col>4</col>
      <colOff>0</colOff>
      <row>11</row>
      <rowOff>0</rowOff>
    </from>
    <ext cx="1238250" cy="714375"/>
    <pic>
      <nvPicPr>
        <cNvPr id="18" name="Image 18" descr="Picture"/>
        <cNvPicPr/>
      </nvPicPr>
      <blipFill>
        <a:blip cstate="print" r:embed="rId18"/>
        <a:stretch>
          <a:fillRect/>
        </a:stretch>
      </blipFill>
      <spPr>
        <a:prstGeom prst="rect"/>
      </spPr>
    </pic>
    <clientData/>
  </oneCellAnchor>
  <oneCellAnchor>
    <from>
      <col>2</col>
      <colOff>0</colOff>
      <row>12</row>
      <rowOff>0</rowOff>
    </from>
    <ext cx="1238250" cy="714375"/>
    <pic>
      <nvPicPr>
        <cNvPr id="19" name="Image 19" descr="Picture"/>
        <cNvPicPr/>
      </nvPicPr>
      <blipFill>
        <a:blip cstate="print" r:embed="rId19"/>
        <a:stretch>
          <a:fillRect/>
        </a:stretch>
      </blipFill>
      <spPr>
        <a:prstGeom prst="rect"/>
      </spPr>
    </pic>
    <clientData/>
  </oneCellAnchor>
  <oneCellAnchor>
    <from>
      <col>4</col>
      <colOff>0</colOff>
      <row>12</row>
      <rowOff>0</rowOff>
    </from>
    <ext cx="1238250" cy="714375"/>
    <pic>
      <nvPicPr>
        <cNvPr id="20" name="Image 20" descr="Picture"/>
        <cNvPicPr/>
      </nvPicPr>
      <blipFill>
        <a:blip cstate="print" r:embed="rId20"/>
        <a:stretch>
          <a:fillRect/>
        </a:stretch>
      </blipFill>
      <spPr>
        <a:prstGeom prst="rect"/>
      </spPr>
    </pic>
    <clientData/>
  </oneCellAnchor>
  <oneCellAnchor>
    <from>
      <col>2</col>
      <colOff>0</colOff>
      <row>13</row>
      <rowOff>0</rowOff>
    </from>
    <ext cx="1238250" cy="714375"/>
    <pic>
      <nvPicPr>
        <cNvPr id="21" name="Image 21" descr="Picture"/>
        <cNvPicPr/>
      </nvPicPr>
      <blipFill>
        <a:blip cstate="print" r:embed="rId21"/>
        <a:stretch>
          <a:fillRect/>
        </a:stretch>
      </blipFill>
      <spPr>
        <a:prstGeom prst="rect"/>
      </spPr>
    </pic>
    <clientData/>
  </oneCellAnchor>
  <oneCellAnchor>
    <from>
      <col>4</col>
      <colOff>0</colOff>
      <row>13</row>
      <rowOff>0</rowOff>
    </from>
    <ext cx="1238250" cy="714375"/>
    <pic>
      <nvPicPr>
        <cNvPr id="22" name="Image 22" descr="Picture"/>
        <cNvPicPr/>
      </nvPicPr>
      <blipFill>
        <a:blip cstate="print" r:embed="rId22"/>
        <a:stretch>
          <a:fillRect/>
        </a:stretch>
      </blipFill>
      <spPr>
        <a:prstGeom prst="rect"/>
      </spPr>
    </pic>
    <clientData/>
  </oneCellAnchor>
  <oneCellAnchor>
    <from>
      <col>2</col>
      <colOff>0</colOff>
      <row>14</row>
      <rowOff>0</rowOff>
    </from>
    <ext cx="1238250" cy="714375"/>
    <pic>
      <nvPicPr>
        <cNvPr id="23" name="Image 23" descr="Picture"/>
        <cNvPicPr/>
      </nvPicPr>
      <blipFill>
        <a:blip cstate="print" r:embed="rId23"/>
        <a:stretch>
          <a:fillRect/>
        </a:stretch>
      </blipFill>
      <spPr>
        <a:prstGeom prst="rect"/>
      </spPr>
    </pic>
    <clientData/>
  </oneCellAnchor>
  <oneCellAnchor>
    <from>
      <col>4</col>
      <colOff>0</colOff>
      <row>14</row>
      <rowOff>0</rowOff>
    </from>
    <ext cx="1238250" cy="714375"/>
    <pic>
      <nvPicPr>
        <cNvPr id="24" name="Image 24" descr="Picture"/>
        <cNvPicPr/>
      </nvPicPr>
      <blipFill>
        <a:blip cstate="print" r:embed="rId24"/>
        <a:stretch>
          <a:fillRect/>
        </a:stretch>
      </blipFill>
      <spPr>
        <a:prstGeom prst="rect"/>
      </spPr>
    </pic>
    <clientData/>
  </oneCellAnchor>
  <oneCellAnchor>
    <from>
      <col>2</col>
      <colOff>0</colOff>
      <row>15</row>
      <rowOff>0</rowOff>
    </from>
    <ext cx="1238250" cy="714375"/>
    <pic>
      <nvPicPr>
        <cNvPr id="25" name="Image 25" descr="Picture"/>
        <cNvPicPr/>
      </nvPicPr>
      <blipFill>
        <a:blip cstate="print" r:embed="rId25"/>
        <a:stretch>
          <a:fillRect/>
        </a:stretch>
      </blipFill>
      <spPr>
        <a:prstGeom prst="rect"/>
      </spPr>
    </pic>
    <clientData/>
  </oneCellAnchor>
  <oneCellAnchor>
    <from>
      <col>4</col>
      <colOff>0</colOff>
      <row>15</row>
      <rowOff>0</rowOff>
    </from>
    <ext cx="1238250" cy="714375"/>
    <pic>
      <nvPicPr>
        <cNvPr id="26" name="Image 26" descr="Picture"/>
        <cNvPicPr/>
      </nvPicPr>
      <blipFill>
        <a:blip cstate="print" r:embed="rId26"/>
        <a:stretch>
          <a:fillRect/>
        </a:stretch>
      </blipFill>
      <spPr>
        <a:prstGeom prst="rect"/>
      </spPr>
    </pic>
    <clientData/>
  </oneCellAnchor>
  <oneCellAnchor>
    <from>
      <col>2</col>
      <colOff>0</colOff>
      <row>16</row>
      <rowOff>0</rowOff>
    </from>
    <ext cx="1238250" cy="714375"/>
    <pic>
      <nvPicPr>
        <cNvPr id="27" name="Image 27" descr="Picture"/>
        <cNvPicPr/>
      </nvPicPr>
      <blipFill>
        <a:blip cstate="print" r:embed="rId27"/>
        <a:stretch>
          <a:fillRect/>
        </a:stretch>
      </blipFill>
      <spPr>
        <a:prstGeom prst="rect"/>
      </spPr>
    </pic>
    <clientData/>
  </oneCellAnchor>
  <oneCellAnchor>
    <from>
      <col>4</col>
      <colOff>0</colOff>
      <row>16</row>
      <rowOff>0</rowOff>
    </from>
    <ext cx="1238250" cy="714375"/>
    <pic>
      <nvPicPr>
        <cNvPr id="28" name="Image 28" descr="Picture"/>
        <cNvPicPr/>
      </nvPicPr>
      <blipFill>
        <a:blip cstate="print" r:embed="rId28"/>
        <a:stretch>
          <a:fillRect/>
        </a:stretch>
      </blipFill>
      <spPr>
        <a:prstGeom prst="rect"/>
      </spPr>
    </pic>
    <clientData/>
  </oneCellAnchor>
  <oneCellAnchor>
    <from>
      <col>6</col>
      <colOff>0</colOff>
      <row>16</row>
      <rowOff>0</rowOff>
    </from>
    <ext cx="1238250" cy="714375"/>
    <pic>
      <nvPicPr>
        <cNvPr id="29" name="Image 29" descr="Picture"/>
        <cNvPicPr/>
      </nvPicPr>
      <blipFill>
        <a:blip cstate="print" r:embed="rId29"/>
        <a:stretch>
          <a:fillRect/>
        </a:stretch>
      </blipFill>
      <spPr>
        <a:prstGeom prst="rect"/>
      </spPr>
    </pic>
    <clientData/>
  </oneCellAnchor>
  <oneCellAnchor>
    <from>
      <col>2</col>
      <colOff>0</colOff>
      <row>17</row>
      <rowOff>0</rowOff>
    </from>
    <ext cx="1238250" cy="714375"/>
    <pic>
      <nvPicPr>
        <cNvPr id="30" name="Image 30" descr="Picture"/>
        <cNvPicPr/>
      </nvPicPr>
      <blipFill>
        <a:blip cstate="print" r:embed="rId30"/>
        <a:stretch>
          <a:fillRect/>
        </a:stretch>
      </blipFill>
      <spPr>
        <a:prstGeom prst="rect"/>
      </spPr>
    </pic>
    <clientData/>
  </oneCellAnchor>
  <oneCellAnchor>
    <from>
      <col>4</col>
      <colOff>0</colOff>
      <row>17</row>
      <rowOff>0</rowOff>
    </from>
    <ext cx="1238250" cy="714375"/>
    <pic>
      <nvPicPr>
        <cNvPr id="31" name="Image 31" descr="Picture"/>
        <cNvPicPr/>
      </nvPicPr>
      <blipFill>
        <a:blip cstate="print" r:embed="rId31"/>
        <a:stretch>
          <a:fillRect/>
        </a:stretch>
      </blipFill>
      <spPr>
        <a:prstGeom prst="rect"/>
      </spPr>
    </pic>
    <clientData/>
  </oneCellAnchor>
  <oneCellAnchor>
    <from>
      <col>2</col>
      <colOff>0</colOff>
      <row>18</row>
      <rowOff>0</rowOff>
    </from>
    <ext cx="1238250" cy="714375"/>
    <pic>
      <nvPicPr>
        <cNvPr id="32" name="Image 32" descr="Picture"/>
        <cNvPicPr/>
      </nvPicPr>
      <blipFill>
        <a:blip cstate="print" r:embed="rId32"/>
        <a:stretch>
          <a:fillRect/>
        </a:stretch>
      </blipFill>
      <spPr>
        <a:prstGeom prst="rect"/>
      </spPr>
    </pic>
    <clientData/>
  </oneCellAnchor>
  <oneCellAnchor>
    <from>
      <col>4</col>
      <colOff>0</colOff>
      <row>18</row>
      <rowOff>0</rowOff>
    </from>
    <ext cx="1238250" cy="714375"/>
    <pic>
      <nvPicPr>
        <cNvPr id="33" name="Image 33" descr="Picture"/>
        <cNvPicPr/>
      </nvPicPr>
      <blipFill>
        <a:blip cstate="print" r:embed="rId33"/>
        <a:stretch>
          <a:fillRect/>
        </a:stretch>
      </blipFill>
      <spPr>
        <a:prstGeom prst="rect"/>
      </spPr>
    </pic>
    <clientData/>
  </oneCellAnchor>
  <oneCellAnchor>
    <from>
      <col>2</col>
      <colOff>0</colOff>
      <row>19</row>
      <rowOff>0</rowOff>
    </from>
    <ext cx="1238250" cy="714375"/>
    <pic>
      <nvPicPr>
        <cNvPr id="34" name="Image 34" descr="Picture"/>
        <cNvPicPr/>
      </nvPicPr>
      <blipFill>
        <a:blip cstate="print" r:embed="rId34"/>
        <a:stretch>
          <a:fillRect/>
        </a:stretch>
      </blipFill>
      <spPr>
        <a:prstGeom prst="rect"/>
      </spPr>
    </pic>
    <clientData/>
  </oneCellAnchor>
  <oneCellAnchor>
    <from>
      <col>4</col>
      <colOff>0</colOff>
      <row>19</row>
      <rowOff>0</rowOff>
    </from>
    <ext cx="1238250" cy="714375"/>
    <pic>
      <nvPicPr>
        <cNvPr id="35" name="Image 35" descr="Picture"/>
        <cNvPicPr/>
      </nvPicPr>
      <blipFill>
        <a:blip cstate="print" r:embed="rId35"/>
        <a:stretch>
          <a:fillRect/>
        </a:stretch>
      </blipFill>
      <spPr>
        <a:prstGeom prst="rect"/>
      </spPr>
    </pic>
    <clientData/>
  </oneCellAnchor>
  <oneCellAnchor>
    <from>
      <col>2</col>
      <colOff>0</colOff>
      <row>20</row>
      <rowOff>0</rowOff>
    </from>
    <ext cx="1238250" cy="714375"/>
    <pic>
      <nvPicPr>
        <cNvPr id="36" name="Image 36" descr="Picture"/>
        <cNvPicPr/>
      </nvPicPr>
      <blipFill>
        <a:blip cstate="print" r:embed="rId36"/>
        <a:stretch>
          <a:fillRect/>
        </a:stretch>
      </blipFill>
      <spPr>
        <a:prstGeom prst="rect"/>
      </spPr>
    </pic>
    <clientData/>
  </oneCellAnchor>
  <oneCellAnchor>
    <from>
      <col>4</col>
      <colOff>0</colOff>
      <row>20</row>
      <rowOff>0</rowOff>
    </from>
    <ext cx="1238250" cy="714375"/>
    <pic>
      <nvPicPr>
        <cNvPr id="37" name="Image 37" descr="Picture"/>
        <cNvPicPr/>
      </nvPicPr>
      <blipFill>
        <a:blip cstate="print" r:embed="rId37"/>
        <a:stretch>
          <a:fillRect/>
        </a:stretch>
      </blipFill>
      <spPr>
        <a:prstGeom prst="rect"/>
      </spPr>
    </pic>
    <clientData/>
  </oneCellAnchor>
  <oneCellAnchor>
    <from>
      <col>2</col>
      <colOff>0</colOff>
      <row>21</row>
      <rowOff>0</rowOff>
    </from>
    <ext cx="1238250" cy="714375"/>
    <pic>
      <nvPicPr>
        <cNvPr id="38" name="Image 38" descr="Picture"/>
        <cNvPicPr/>
      </nvPicPr>
      <blipFill>
        <a:blip cstate="print" r:embed="rId38"/>
        <a:stretch>
          <a:fillRect/>
        </a:stretch>
      </blipFill>
      <spPr>
        <a:prstGeom prst="rect"/>
      </spPr>
    </pic>
    <clientData/>
  </oneCellAnchor>
  <oneCellAnchor>
    <from>
      <col>4</col>
      <colOff>0</colOff>
      <row>21</row>
      <rowOff>0</rowOff>
    </from>
    <ext cx="1238250" cy="714375"/>
    <pic>
      <nvPicPr>
        <cNvPr id="39" name="Image 39" descr="Picture"/>
        <cNvPicPr/>
      </nvPicPr>
      <blipFill>
        <a:blip cstate="print" r:embed="rId39"/>
        <a:stretch>
          <a:fillRect/>
        </a:stretch>
      </blipFill>
      <spPr>
        <a:prstGeom prst="rect"/>
      </spPr>
    </pic>
    <clientData/>
  </oneCellAnchor>
  <oneCellAnchor>
    <from>
      <col>2</col>
      <colOff>0</colOff>
      <row>22</row>
      <rowOff>0</rowOff>
    </from>
    <ext cx="1238250" cy="714375"/>
    <pic>
      <nvPicPr>
        <cNvPr id="40" name="Image 40" descr="Picture"/>
        <cNvPicPr/>
      </nvPicPr>
      <blipFill>
        <a:blip cstate="print" r:embed="rId40"/>
        <a:stretch>
          <a:fillRect/>
        </a:stretch>
      </blipFill>
      <spPr>
        <a:prstGeom prst="rect"/>
      </spPr>
    </pic>
    <clientData/>
  </oneCellAnchor>
  <oneCellAnchor>
    <from>
      <col>4</col>
      <colOff>0</colOff>
      <row>22</row>
      <rowOff>0</rowOff>
    </from>
    <ext cx="1238250" cy="714375"/>
    <pic>
      <nvPicPr>
        <cNvPr id="41" name="Image 41" descr="Picture"/>
        <cNvPicPr/>
      </nvPicPr>
      <blipFill>
        <a:blip cstate="print" r:embed="rId41"/>
        <a:stretch>
          <a:fillRect/>
        </a:stretch>
      </blipFill>
      <spPr>
        <a:prstGeom prst="rect"/>
      </spPr>
    </pic>
    <clientData/>
  </oneCellAnchor>
  <oneCellAnchor>
    <from>
      <col>2</col>
      <colOff>0</colOff>
      <row>23</row>
      <rowOff>0</rowOff>
    </from>
    <ext cx="1238250" cy="714375"/>
    <pic>
      <nvPicPr>
        <cNvPr id="42" name="Image 42" descr="Picture"/>
        <cNvPicPr/>
      </nvPicPr>
      <blipFill>
        <a:blip cstate="print" r:embed="rId42"/>
        <a:stretch>
          <a:fillRect/>
        </a:stretch>
      </blipFill>
      <spPr>
        <a:prstGeom prst="rect"/>
      </spPr>
    </pic>
    <clientData/>
  </oneCellAnchor>
  <oneCellAnchor>
    <from>
      <col>4</col>
      <colOff>0</colOff>
      <row>23</row>
      <rowOff>0</rowOff>
    </from>
    <ext cx="1238250" cy="714375"/>
    <pic>
      <nvPicPr>
        <cNvPr id="43" name="Image 43" descr="Picture"/>
        <cNvPicPr/>
      </nvPicPr>
      <blipFill>
        <a:blip cstate="print" r:embed="rId43"/>
        <a:stretch>
          <a:fillRect/>
        </a:stretch>
      </blipFill>
      <spPr>
        <a:prstGeom prst="rect"/>
      </spPr>
    </pic>
    <clientData/>
  </oneCellAnchor>
  <oneCellAnchor>
    <from>
      <col>2</col>
      <colOff>0</colOff>
      <row>24</row>
      <rowOff>0</rowOff>
    </from>
    <ext cx="1238250" cy="714375"/>
    <pic>
      <nvPicPr>
        <cNvPr id="44" name="Image 44" descr="Picture"/>
        <cNvPicPr/>
      </nvPicPr>
      <blipFill>
        <a:blip cstate="print" r:embed="rId44"/>
        <a:stretch>
          <a:fillRect/>
        </a:stretch>
      </blipFill>
      <spPr>
        <a:prstGeom prst="rect"/>
      </spPr>
    </pic>
    <clientData/>
  </oneCellAnchor>
  <oneCellAnchor>
    <from>
      <col>4</col>
      <colOff>0</colOff>
      <row>24</row>
      <rowOff>0</rowOff>
    </from>
    <ext cx="1238250" cy="714375"/>
    <pic>
      <nvPicPr>
        <cNvPr id="45" name="Image 45" descr="Picture"/>
        <cNvPicPr/>
      </nvPicPr>
      <blipFill>
        <a:blip cstate="print" r:embed="rId45"/>
        <a:stretch>
          <a:fillRect/>
        </a:stretch>
      </blipFill>
      <spPr>
        <a:prstGeom prst="rect"/>
      </spPr>
    </pic>
    <clientData/>
  </oneCellAnchor>
  <oneCellAnchor>
    <from>
      <col>2</col>
      <colOff>0</colOff>
      <row>25</row>
      <rowOff>0</rowOff>
    </from>
    <ext cx="1238250" cy="714375"/>
    <pic>
      <nvPicPr>
        <cNvPr id="46" name="Image 46" descr="Picture"/>
        <cNvPicPr/>
      </nvPicPr>
      <blipFill>
        <a:blip cstate="print" r:embed="rId46"/>
        <a:stretch>
          <a:fillRect/>
        </a:stretch>
      </blipFill>
      <spPr>
        <a:prstGeom prst="rect"/>
      </spPr>
    </pic>
    <clientData/>
  </oneCellAnchor>
  <oneCellAnchor>
    <from>
      <col>4</col>
      <colOff>0</colOff>
      <row>25</row>
      <rowOff>0</rowOff>
    </from>
    <ext cx="1238250" cy="714375"/>
    <pic>
      <nvPicPr>
        <cNvPr id="47" name="Image 47" descr="Picture"/>
        <cNvPicPr/>
      </nvPicPr>
      <blipFill>
        <a:blip cstate="print" r:embed="rId47"/>
        <a:stretch>
          <a:fillRect/>
        </a:stretch>
      </blipFill>
      <spPr>
        <a:prstGeom prst="rect"/>
      </spPr>
    </pic>
    <clientData/>
  </oneCellAnchor>
  <oneCellAnchor>
    <from>
      <col>6</col>
      <colOff>0</colOff>
      <row>25</row>
      <rowOff>0</rowOff>
    </from>
    <ext cx="1238250" cy="714375"/>
    <pic>
      <nvPicPr>
        <cNvPr id="48" name="Image 48" descr="Picture"/>
        <cNvPicPr/>
      </nvPicPr>
      <blipFill>
        <a:blip cstate="print" r:embed="rId48"/>
        <a:stretch>
          <a:fillRect/>
        </a:stretch>
      </blipFill>
      <spPr>
        <a:prstGeom prst="rect"/>
      </spPr>
    </pic>
    <clientData/>
  </oneCellAnchor>
  <oneCellAnchor>
    <from>
      <col>2</col>
      <colOff>0</colOff>
      <row>26</row>
      <rowOff>0</rowOff>
    </from>
    <ext cx="1238250" cy="714375"/>
    <pic>
      <nvPicPr>
        <cNvPr id="49" name="Image 49" descr="Picture"/>
        <cNvPicPr/>
      </nvPicPr>
      <blipFill>
        <a:blip cstate="print" r:embed="rId49"/>
        <a:stretch>
          <a:fillRect/>
        </a:stretch>
      </blipFill>
      <spPr>
        <a:prstGeom prst="rect"/>
      </spPr>
    </pic>
    <clientData/>
  </oneCellAnchor>
  <oneCellAnchor>
    <from>
      <col>4</col>
      <colOff>0</colOff>
      <row>26</row>
      <rowOff>0</rowOff>
    </from>
    <ext cx="1238250" cy="714375"/>
    <pic>
      <nvPicPr>
        <cNvPr id="50" name="Image 50" descr="Picture"/>
        <cNvPicPr/>
      </nvPicPr>
      <blipFill>
        <a:blip cstate="print" r:embed="rId50"/>
        <a:stretch>
          <a:fillRect/>
        </a:stretch>
      </blipFill>
      <spPr>
        <a:prstGeom prst="rect"/>
      </spPr>
    </pic>
    <clientData/>
  </oneCellAnchor>
  <oneCellAnchor>
    <from>
      <col>2</col>
      <colOff>0</colOff>
      <row>27</row>
      <rowOff>0</rowOff>
    </from>
    <ext cx="1238250" cy="714375"/>
    <pic>
      <nvPicPr>
        <cNvPr id="51" name="Image 51" descr="Picture"/>
        <cNvPicPr/>
      </nvPicPr>
      <blipFill>
        <a:blip cstate="print" r:embed="rId51"/>
        <a:stretch>
          <a:fillRect/>
        </a:stretch>
      </blipFill>
      <spPr>
        <a:prstGeom prst="rect"/>
      </spPr>
    </pic>
    <clientData/>
  </oneCellAnchor>
  <oneCellAnchor>
    <from>
      <col>4</col>
      <colOff>0</colOff>
      <row>27</row>
      <rowOff>0</rowOff>
    </from>
    <ext cx="1238250" cy="714375"/>
    <pic>
      <nvPicPr>
        <cNvPr id="52" name="Image 52" descr="Picture"/>
        <cNvPicPr/>
      </nvPicPr>
      <blipFill>
        <a:blip cstate="print" r:embed="rId52"/>
        <a:stretch>
          <a:fillRect/>
        </a:stretch>
      </blipFill>
      <spPr>
        <a:prstGeom prst="rect"/>
      </spPr>
    </pic>
    <clientData/>
  </oneCellAnchor>
  <oneCellAnchor>
    <from>
      <col>2</col>
      <colOff>0</colOff>
      <row>28</row>
      <rowOff>0</rowOff>
    </from>
    <ext cx="1238250" cy="714375"/>
    <pic>
      <nvPicPr>
        <cNvPr id="53" name="Image 53" descr="Picture"/>
        <cNvPicPr/>
      </nvPicPr>
      <blipFill>
        <a:blip cstate="print" r:embed="rId53"/>
        <a:stretch>
          <a:fillRect/>
        </a:stretch>
      </blipFill>
      <spPr>
        <a:prstGeom prst="rect"/>
      </spPr>
    </pic>
    <clientData/>
  </oneCellAnchor>
  <oneCellAnchor>
    <from>
      <col>4</col>
      <colOff>0</colOff>
      <row>28</row>
      <rowOff>0</rowOff>
    </from>
    <ext cx="1238250" cy="714375"/>
    <pic>
      <nvPicPr>
        <cNvPr id="54" name="Image 54" descr="Picture"/>
        <cNvPicPr/>
      </nvPicPr>
      <blipFill>
        <a:blip cstate="print" r:embed="rId54"/>
        <a:stretch>
          <a:fillRect/>
        </a:stretch>
      </blipFill>
      <spPr>
        <a:prstGeom prst="rect"/>
      </spPr>
    </pic>
    <clientData/>
  </oneCellAnchor>
  <oneCellAnchor>
    <from>
      <col>2</col>
      <colOff>0</colOff>
      <row>29</row>
      <rowOff>0</rowOff>
    </from>
    <ext cx="1238250" cy="714375"/>
    <pic>
      <nvPicPr>
        <cNvPr id="55" name="Image 55" descr="Picture"/>
        <cNvPicPr/>
      </nvPicPr>
      <blipFill>
        <a:blip cstate="print" r:embed="rId55"/>
        <a:stretch>
          <a:fillRect/>
        </a:stretch>
      </blipFill>
      <spPr>
        <a:prstGeom prst="rect"/>
      </spPr>
    </pic>
    <clientData/>
  </oneCellAnchor>
  <oneCellAnchor>
    <from>
      <col>4</col>
      <colOff>0</colOff>
      <row>29</row>
      <rowOff>0</rowOff>
    </from>
    <ext cx="1238250" cy="714375"/>
    <pic>
      <nvPicPr>
        <cNvPr id="56" name="Image 56" descr="Picture"/>
        <cNvPicPr/>
      </nvPicPr>
      <blipFill>
        <a:blip cstate="print" r:embed="rId56"/>
        <a:stretch>
          <a:fillRect/>
        </a:stretch>
      </blipFill>
      <spPr>
        <a:prstGeom prst="rect"/>
      </spPr>
    </pic>
    <clientData/>
  </oneCellAnchor>
  <oneCellAnchor>
    <from>
      <col>2</col>
      <colOff>0</colOff>
      <row>30</row>
      <rowOff>0</rowOff>
    </from>
    <ext cx="1238250" cy="714375"/>
    <pic>
      <nvPicPr>
        <cNvPr id="57" name="Image 57" descr="Picture"/>
        <cNvPicPr/>
      </nvPicPr>
      <blipFill>
        <a:blip cstate="print" r:embed="rId57"/>
        <a:stretch>
          <a:fillRect/>
        </a:stretch>
      </blipFill>
      <spPr>
        <a:prstGeom prst="rect"/>
      </spPr>
    </pic>
    <clientData/>
  </oneCellAnchor>
  <oneCellAnchor>
    <from>
      <col>4</col>
      <colOff>0</colOff>
      <row>30</row>
      <rowOff>0</rowOff>
    </from>
    <ext cx="1238250" cy="714375"/>
    <pic>
      <nvPicPr>
        <cNvPr id="58" name="Image 58" descr="Picture"/>
        <cNvPicPr/>
      </nvPicPr>
      <blipFill>
        <a:blip cstate="print" r:embed="rId58"/>
        <a:stretch>
          <a:fillRect/>
        </a:stretch>
      </blipFill>
      <spPr>
        <a:prstGeom prst="rect"/>
      </spPr>
    </pic>
    <clientData/>
  </oneCellAnchor>
  <oneCellAnchor>
    <from>
      <col>2</col>
      <colOff>0</colOff>
      <row>31</row>
      <rowOff>0</rowOff>
    </from>
    <ext cx="1238250" cy="714375"/>
    <pic>
      <nvPicPr>
        <cNvPr id="59" name="Image 59" descr="Picture"/>
        <cNvPicPr/>
      </nvPicPr>
      <blipFill>
        <a:blip cstate="print" r:embed="rId59"/>
        <a:stretch>
          <a:fillRect/>
        </a:stretch>
      </blipFill>
      <spPr>
        <a:prstGeom prst="rect"/>
      </spPr>
    </pic>
    <clientData/>
  </oneCellAnchor>
  <oneCellAnchor>
    <from>
      <col>4</col>
      <colOff>0</colOff>
      <row>31</row>
      <rowOff>0</rowOff>
    </from>
    <ext cx="1238250" cy="714375"/>
    <pic>
      <nvPicPr>
        <cNvPr id="60" name="Image 60" descr="Picture"/>
        <cNvPicPr/>
      </nvPicPr>
      <blipFill>
        <a:blip cstate="print" r:embed="rId60"/>
        <a:stretch>
          <a:fillRect/>
        </a:stretch>
      </blipFill>
      <spPr>
        <a:prstGeom prst="rect"/>
      </spPr>
    </pic>
    <clientData/>
  </oneCellAnchor>
  <oneCellAnchor>
    <from>
      <col>2</col>
      <colOff>0</colOff>
      <row>32</row>
      <rowOff>0</rowOff>
    </from>
    <ext cx="1238250" cy="714375"/>
    <pic>
      <nvPicPr>
        <cNvPr id="61" name="Image 61" descr="Picture"/>
        <cNvPicPr/>
      </nvPicPr>
      <blipFill>
        <a:blip cstate="print" r:embed="rId61"/>
        <a:stretch>
          <a:fillRect/>
        </a:stretch>
      </blipFill>
      <spPr>
        <a:prstGeom prst="rect"/>
      </spPr>
    </pic>
    <clientData/>
  </oneCellAnchor>
  <oneCellAnchor>
    <from>
      <col>4</col>
      <colOff>0</colOff>
      <row>32</row>
      <rowOff>0</rowOff>
    </from>
    <ext cx="1238250" cy="714375"/>
    <pic>
      <nvPicPr>
        <cNvPr id="62" name="Image 62" descr="Picture"/>
        <cNvPicPr/>
      </nvPicPr>
      <blipFill>
        <a:blip cstate="print" r:embed="rId62"/>
        <a:stretch>
          <a:fillRect/>
        </a:stretch>
      </blipFill>
      <spPr>
        <a:prstGeom prst="rect"/>
      </spPr>
    </pic>
    <clientData/>
  </oneCellAnchor>
  <oneCellAnchor>
    <from>
      <col>2</col>
      <colOff>0</colOff>
      <row>33</row>
      <rowOff>0</rowOff>
    </from>
    <ext cx="1238250" cy="714375"/>
    <pic>
      <nvPicPr>
        <cNvPr id="63" name="Image 63" descr="Picture"/>
        <cNvPicPr/>
      </nvPicPr>
      <blipFill>
        <a:blip cstate="print" r:embed="rId63"/>
        <a:stretch>
          <a:fillRect/>
        </a:stretch>
      </blipFill>
      <spPr>
        <a:prstGeom prst="rect"/>
      </spPr>
    </pic>
    <clientData/>
  </oneCellAnchor>
  <oneCellAnchor>
    <from>
      <col>4</col>
      <colOff>0</colOff>
      <row>33</row>
      <rowOff>0</rowOff>
    </from>
    <ext cx="1238250" cy="714375"/>
    <pic>
      <nvPicPr>
        <cNvPr id="64" name="Image 64" descr="Picture"/>
        <cNvPicPr/>
      </nvPicPr>
      <blipFill>
        <a:blip cstate="print" r:embed="rId64"/>
        <a:stretch>
          <a:fillRect/>
        </a:stretch>
      </blipFill>
      <spPr>
        <a:prstGeom prst="rect"/>
      </spPr>
    </pic>
    <clientData/>
  </oneCellAnchor>
  <oneCellAnchor>
    <from>
      <col>2</col>
      <colOff>0</colOff>
      <row>34</row>
      <rowOff>0</rowOff>
    </from>
    <ext cx="1238250" cy="714375"/>
    <pic>
      <nvPicPr>
        <cNvPr id="65" name="Image 65" descr="Picture"/>
        <cNvPicPr/>
      </nvPicPr>
      <blipFill>
        <a:blip cstate="print" r:embed="rId65"/>
        <a:stretch>
          <a:fillRect/>
        </a:stretch>
      </blipFill>
      <spPr>
        <a:prstGeom prst="rect"/>
      </spPr>
    </pic>
    <clientData/>
  </oneCellAnchor>
  <oneCellAnchor>
    <from>
      <col>4</col>
      <colOff>0</colOff>
      <row>34</row>
      <rowOff>0</rowOff>
    </from>
    <ext cx="1238250" cy="714375"/>
    <pic>
      <nvPicPr>
        <cNvPr id="66" name="Image 66" descr="Picture"/>
        <cNvPicPr/>
      </nvPicPr>
      <blipFill>
        <a:blip cstate="print" r:embed="rId66"/>
        <a:stretch>
          <a:fillRect/>
        </a:stretch>
      </blipFill>
      <spPr>
        <a:prstGeom prst="rect"/>
      </spPr>
    </pic>
    <clientData/>
  </oneCellAnchor>
  <oneCellAnchor>
    <from>
      <col>2</col>
      <colOff>0</colOff>
      <row>35</row>
      <rowOff>0</rowOff>
    </from>
    <ext cx="1238250" cy="714375"/>
    <pic>
      <nvPicPr>
        <cNvPr id="67" name="Image 67" descr="Picture"/>
        <cNvPicPr/>
      </nvPicPr>
      <blipFill>
        <a:blip cstate="print" r:embed="rId67"/>
        <a:stretch>
          <a:fillRect/>
        </a:stretch>
      </blipFill>
      <spPr>
        <a:prstGeom prst="rect"/>
      </spPr>
    </pic>
    <clientData/>
  </oneCellAnchor>
  <oneCellAnchor>
    <from>
      <col>4</col>
      <colOff>0</colOff>
      <row>35</row>
      <rowOff>0</rowOff>
    </from>
    <ext cx="1238250" cy="714375"/>
    <pic>
      <nvPicPr>
        <cNvPr id="68" name="Image 68" descr="Picture"/>
        <cNvPicPr/>
      </nvPicPr>
      <blipFill>
        <a:blip cstate="print" r:embed="rId68"/>
        <a:stretch>
          <a:fillRect/>
        </a:stretch>
      </blipFill>
      <spPr>
        <a:prstGeom prst="rect"/>
      </spPr>
    </pic>
    <clientData/>
  </oneCellAnchor>
  <oneCellAnchor>
    <from>
      <col>2</col>
      <colOff>0</colOff>
      <row>36</row>
      <rowOff>0</rowOff>
    </from>
    <ext cx="1238250" cy="714375"/>
    <pic>
      <nvPicPr>
        <cNvPr id="69" name="Image 69" descr="Picture"/>
        <cNvPicPr/>
      </nvPicPr>
      <blipFill>
        <a:blip cstate="print" r:embed="rId69"/>
        <a:stretch>
          <a:fillRect/>
        </a:stretch>
      </blipFill>
      <spPr>
        <a:prstGeom prst="rect"/>
      </spPr>
    </pic>
    <clientData/>
  </oneCellAnchor>
  <oneCellAnchor>
    <from>
      <col>4</col>
      <colOff>0</colOff>
      <row>36</row>
      <rowOff>0</rowOff>
    </from>
    <ext cx="1238250" cy="714375"/>
    <pic>
      <nvPicPr>
        <cNvPr id="70" name="Image 70" descr="Picture"/>
        <cNvPicPr/>
      </nvPicPr>
      <blipFill>
        <a:blip cstate="print" r:embed="rId70"/>
        <a:stretch>
          <a:fillRect/>
        </a:stretch>
      </blipFill>
      <spPr>
        <a:prstGeom prst="rect"/>
      </spPr>
    </pic>
    <clientData/>
  </oneCellAnchor>
  <oneCellAnchor>
    <from>
      <col>2</col>
      <colOff>0</colOff>
      <row>37</row>
      <rowOff>0</rowOff>
    </from>
    <ext cx="1238250" cy="714375"/>
    <pic>
      <nvPicPr>
        <cNvPr id="71" name="Image 71" descr="Picture"/>
        <cNvPicPr/>
      </nvPicPr>
      <blipFill>
        <a:blip cstate="print" r:embed="rId71"/>
        <a:stretch>
          <a:fillRect/>
        </a:stretch>
      </blipFill>
      <spPr>
        <a:prstGeom prst="rect"/>
      </spPr>
    </pic>
    <clientData/>
  </oneCellAnchor>
  <oneCellAnchor>
    <from>
      <col>4</col>
      <colOff>0</colOff>
      <row>37</row>
      <rowOff>0</rowOff>
    </from>
    <ext cx="1238250" cy="714375"/>
    <pic>
      <nvPicPr>
        <cNvPr id="72" name="Image 72" descr="Picture"/>
        <cNvPicPr/>
      </nvPicPr>
      <blipFill>
        <a:blip cstate="print" r:embed="rId72"/>
        <a:stretch>
          <a:fillRect/>
        </a:stretch>
      </blipFill>
      <spPr>
        <a:prstGeom prst="rect"/>
      </spPr>
    </pic>
    <clientData/>
  </oneCellAnchor>
  <oneCellAnchor>
    <from>
      <col>2</col>
      <colOff>0</colOff>
      <row>38</row>
      <rowOff>0</rowOff>
    </from>
    <ext cx="1238250" cy="714375"/>
    <pic>
      <nvPicPr>
        <cNvPr id="73" name="Image 73" descr="Picture"/>
        <cNvPicPr/>
      </nvPicPr>
      <blipFill>
        <a:blip cstate="print" r:embed="rId73"/>
        <a:stretch>
          <a:fillRect/>
        </a:stretch>
      </blipFill>
      <spPr>
        <a:prstGeom prst="rect"/>
      </spPr>
    </pic>
    <clientData/>
  </oneCellAnchor>
  <oneCellAnchor>
    <from>
      <col>4</col>
      <colOff>0</colOff>
      <row>38</row>
      <rowOff>0</rowOff>
    </from>
    <ext cx="1238250" cy="714375"/>
    <pic>
      <nvPicPr>
        <cNvPr id="74" name="Image 74" descr="Picture"/>
        <cNvPicPr/>
      </nvPicPr>
      <blipFill>
        <a:blip cstate="print" r:embed="rId74"/>
        <a:stretch>
          <a:fillRect/>
        </a:stretch>
      </blipFill>
      <spPr>
        <a:prstGeom prst="rect"/>
      </spPr>
    </pic>
    <clientData/>
  </oneCellAnchor>
  <oneCellAnchor>
    <from>
      <col>6</col>
      <colOff>0</colOff>
      <row>38</row>
      <rowOff>0</rowOff>
    </from>
    <ext cx="1238250" cy="714375"/>
    <pic>
      <nvPicPr>
        <cNvPr id="75" name="Image 75" descr="Picture"/>
        <cNvPicPr/>
      </nvPicPr>
      <blipFill>
        <a:blip cstate="print" r:embed="rId75"/>
        <a:stretch>
          <a:fillRect/>
        </a:stretch>
      </blipFill>
      <spPr>
        <a:prstGeom prst="rect"/>
      </spPr>
    </pic>
    <clientData/>
  </oneCellAnchor>
  <oneCellAnchor>
    <from>
      <col>2</col>
      <colOff>0</colOff>
      <row>39</row>
      <rowOff>0</rowOff>
    </from>
    <ext cx="1238250" cy="714375"/>
    <pic>
      <nvPicPr>
        <cNvPr id="76" name="Image 76" descr="Picture"/>
        <cNvPicPr/>
      </nvPicPr>
      <blipFill>
        <a:blip cstate="print" r:embed="rId76"/>
        <a:stretch>
          <a:fillRect/>
        </a:stretch>
      </blipFill>
      <spPr>
        <a:prstGeom prst="rect"/>
      </spPr>
    </pic>
    <clientData/>
  </oneCellAnchor>
  <oneCellAnchor>
    <from>
      <col>4</col>
      <colOff>0</colOff>
      <row>39</row>
      <rowOff>0</rowOff>
    </from>
    <ext cx="1238250" cy="714375"/>
    <pic>
      <nvPicPr>
        <cNvPr id="77" name="Image 77" descr="Picture"/>
        <cNvPicPr/>
      </nvPicPr>
      <blipFill>
        <a:blip cstate="print" r:embed="rId77"/>
        <a:stretch>
          <a:fillRect/>
        </a:stretch>
      </blipFill>
      <spPr>
        <a:prstGeom prst="rect"/>
      </spPr>
    </pic>
    <clientData/>
  </oneCellAnchor>
  <oneCellAnchor>
    <from>
      <col>2</col>
      <colOff>0</colOff>
      <row>40</row>
      <rowOff>0</rowOff>
    </from>
    <ext cx="1238250" cy="714375"/>
    <pic>
      <nvPicPr>
        <cNvPr id="78" name="Image 78" descr="Picture"/>
        <cNvPicPr/>
      </nvPicPr>
      <blipFill>
        <a:blip cstate="print" r:embed="rId78"/>
        <a:stretch>
          <a:fillRect/>
        </a:stretch>
      </blipFill>
      <spPr>
        <a:prstGeom prst="rect"/>
      </spPr>
    </pic>
    <clientData/>
  </oneCellAnchor>
  <oneCellAnchor>
    <from>
      <col>4</col>
      <colOff>0</colOff>
      <row>40</row>
      <rowOff>0</rowOff>
    </from>
    <ext cx="1238250" cy="714375"/>
    <pic>
      <nvPicPr>
        <cNvPr id="79" name="Image 79" descr="Picture"/>
        <cNvPicPr/>
      </nvPicPr>
      <blipFill>
        <a:blip cstate="print" r:embed="rId79"/>
        <a:stretch>
          <a:fillRect/>
        </a:stretch>
      </blipFill>
      <spPr>
        <a:prstGeom prst="rect"/>
      </spPr>
    </pic>
    <clientData/>
  </oneCellAnchor>
  <oneCellAnchor>
    <from>
      <col>2</col>
      <colOff>0</colOff>
      <row>41</row>
      <rowOff>0</rowOff>
    </from>
    <ext cx="1238250" cy="714375"/>
    <pic>
      <nvPicPr>
        <cNvPr id="80" name="Image 80" descr="Picture"/>
        <cNvPicPr/>
      </nvPicPr>
      <blipFill>
        <a:blip cstate="print" r:embed="rId80"/>
        <a:stretch>
          <a:fillRect/>
        </a:stretch>
      </blipFill>
      <spPr>
        <a:prstGeom prst="rect"/>
      </spPr>
    </pic>
    <clientData/>
  </oneCellAnchor>
  <oneCellAnchor>
    <from>
      <col>4</col>
      <colOff>0</colOff>
      <row>41</row>
      <rowOff>0</rowOff>
    </from>
    <ext cx="1238250" cy="714375"/>
    <pic>
      <nvPicPr>
        <cNvPr id="81" name="Image 81" descr="Picture"/>
        <cNvPicPr/>
      </nvPicPr>
      <blipFill>
        <a:blip cstate="print" r:embed="rId81"/>
        <a:stretch>
          <a:fillRect/>
        </a:stretch>
      </blipFill>
      <spPr>
        <a:prstGeom prst="rect"/>
      </spPr>
    </pic>
    <clientData/>
  </oneCellAnchor>
  <oneCellAnchor>
    <from>
      <col>2</col>
      <colOff>0</colOff>
      <row>42</row>
      <rowOff>0</rowOff>
    </from>
    <ext cx="1238250" cy="714375"/>
    <pic>
      <nvPicPr>
        <cNvPr id="82" name="Image 82" descr="Picture"/>
        <cNvPicPr/>
      </nvPicPr>
      <blipFill>
        <a:blip cstate="print" r:embed="rId82"/>
        <a:stretch>
          <a:fillRect/>
        </a:stretch>
      </blipFill>
      <spPr>
        <a:prstGeom prst="rect"/>
      </spPr>
    </pic>
    <clientData/>
  </oneCellAnchor>
  <oneCellAnchor>
    <from>
      <col>4</col>
      <colOff>0</colOff>
      <row>42</row>
      <rowOff>0</rowOff>
    </from>
    <ext cx="1238250" cy="714375"/>
    <pic>
      <nvPicPr>
        <cNvPr id="83" name="Image 83" descr="Picture"/>
        <cNvPicPr/>
      </nvPicPr>
      <blipFill>
        <a:blip cstate="print" r:embed="rId83"/>
        <a:stretch>
          <a:fillRect/>
        </a:stretch>
      </blipFill>
      <spPr>
        <a:prstGeom prst="rect"/>
      </spPr>
    </pic>
    <clientData/>
  </oneCellAnchor>
  <oneCellAnchor>
    <from>
      <col>2</col>
      <colOff>0</colOff>
      <row>43</row>
      <rowOff>0</rowOff>
    </from>
    <ext cx="1238250" cy="714375"/>
    <pic>
      <nvPicPr>
        <cNvPr id="84" name="Image 84" descr="Picture"/>
        <cNvPicPr/>
      </nvPicPr>
      <blipFill>
        <a:blip cstate="print" r:embed="rId84"/>
        <a:stretch>
          <a:fillRect/>
        </a:stretch>
      </blipFill>
      <spPr>
        <a:prstGeom prst="rect"/>
      </spPr>
    </pic>
    <clientData/>
  </oneCellAnchor>
  <oneCellAnchor>
    <from>
      <col>4</col>
      <colOff>0</colOff>
      <row>43</row>
      <rowOff>0</rowOff>
    </from>
    <ext cx="1238250" cy="714375"/>
    <pic>
      <nvPicPr>
        <cNvPr id="85" name="Image 85" descr="Picture"/>
        <cNvPicPr/>
      </nvPicPr>
      <blipFill>
        <a:blip cstate="print" r:embed="rId85"/>
        <a:stretch>
          <a:fillRect/>
        </a:stretch>
      </blipFill>
      <spPr>
        <a:prstGeom prst="rect"/>
      </spPr>
    </pic>
    <clientData/>
  </oneCellAnchor>
  <oneCellAnchor>
    <from>
      <col>2</col>
      <colOff>0</colOff>
      <row>44</row>
      <rowOff>0</rowOff>
    </from>
    <ext cx="1238250" cy="714375"/>
    <pic>
      <nvPicPr>
        <cNvPr id="86" name="Image 86" descr="Picture"/>
        <cNvPicPr/>
      </nvPicPr>
      <blipFill>
        <a:blip cstate="print" r:embed="rId86"/>
        <a:stretch>
          <a:fillRect/>
        </a:stretch>
      </blipFill>
      <spPr>
        <a:prstGeom prst="rect"/>
      </spPr>
    </pic>
    <clientData/>
  </oneCellAnchor>
  <oneCellAnchor>
    <from>
      <col>4</col>
      <colOff>0</colOff>
      <row>44</row>
      <rowOff>0</rowOff>
    </from>
    <ext cx="1238250" cy="714375"/>
    <pic>
      <nvPicPr>
        <cNvPr id="87" name="Image 87" descr="Picture"/>
        <cNvPicPr/>
      </nvPicPr>
      <blipFill>
        <a:blip cstate="print" r:embed="rId87"/>
        <a:stretch>
          <a:fillRect/>
        </a:stretch>
      </blipFill>
      <spPr>
        <a:prstGeom prst="rect"/>
      </spPr>
    </pic>
    <clientData/>
  </oneCellAnchor>
  <oneCellAnchor>
    <from>
      <col>2</col>
      <colOff>0</colOff>
      <row>45</row>
      <rowOff>0</rowOff>
    </from>
    <ext cx="1238250" cy="714375"/>
    <pic>
      <nvPicPr>
        <cNvPr id="88" name="Image 88" descr="Picture"/>
        <cNvPicPr/>
      </nvPicPr>
      <blipFill>
        <a:blip cstate="print" r:embed="rId88"/>
        <a:stretch>
          <a:fillRect/>
        </a:stretch>
      </blipFill>
      <spPr>
        <a:prstGeom prst="rect"/>
      </spPr>
    </pic>
    <clientData/>
  </oneCellAnchor>
  <oneCellAnchor>
    <from>
      <col>4</col>
      <colOff>0</colOff>
      <row>45</row>
      <rowOff>0</rowOff>
    </from>
    <ext cx="1238250" cy="714375"/>
    <pic>
      <nvPicPr>
        <cNvPr id="89" name="Image 89" descr="Picture"/>
        <cNvPicPr/>
      </nvPicPr>
      <blipFill>
        <a:blip cstate="print" r:embed="rId89"/>
        <a:stretch>
          <a:fillRect/>
        </a:stretch>
      </blipFill>
      <spPr>
        <a:prstGeom prst="rect"/>
      </spPr>
    </pic>
    <clientData/>
  </oneCellAnchor>
  <oneCellAnchor>
    <from>
      <col>2</col>
      <colOff>0</colOff>
      <row>46</row>
      <rowOff>0</rowOff>
    </from>
    <ext cx="1238250" cy="714375"/>
    <pic>
      <nvPicPr>
        <cNvPr id="90" name="Image 90" descr="Picture"/>
        <cNvPicPr/>
      </nvPicPr>
      <blipFill>
        <a:blip cstate="print" r:embed="rId90"/>
        <a:stretch>
          <a:fillRect/>
        </a:stretch>
      </blipFill>
      <spPr>
        <a:prstGeom prst="rect"/>
      </spPr>
    </pic>
    <clientData/>
  </oneCellAnchor>
  <oneCellAnchor>
    <from>
      <col>4</col>
      <colOff>0</colOff>
      <row>46</row>
      <rowOff>0</rowOff>
    </from>
    <ext cx="1238250" cy="714375"/>
    <pic>
      <nvPicPr>
        <cNvPr id="91" name="Image 91" descr="Picture"/>
        <cNvPicPr/>
      </nvPicPr>
      <blipFill>
        <a:blip cstate="print" r:embed="rId91"/>
        <a:stretch>
          <a:fillRect/>
        </a:stretch>
      </blipFill>
      <spPr>
        <a:prstGeom prst="rect"/>
      </spPr>
    </pic>
    <clientData/>
  </oneCellAnchor>
  <oneCellAnchor>
    <from>
      <col>2</col>
      <colOff>0</colOff>
      <row>47</row>
      <rowOff>0</rowOff>
    </from>
    <ext cx="1238250" cy="714375"/>
    <pic>
      <nvPicPr>
        <cNvPr id="92" name="Image 92" descr="Picture"/>
        <cNvPicPr/>
      </nvPicPr>
      <blipFill>
        <a:blip cstate="print" r:embed="rId92"/>
        <a:stretch>
          <a:fillRect/>
        </a:stretch>
      </blipFill>
      <spPr>
        <a:prstGeom prst="rect"/>
      </spPr>
    </pic>
    <clientData/>
  </oneCellAnchor>
  <oneCellAnchor>
    <from>
      <col>4</col>
      <colOff>0</colOff>
      <row>47</row>
      <rowOff>0</rowOff>
    </from>
    <ext cx="1238250" cy="714375"/>
    <pic>
      <nvPicPr>
        <cNvPr id="93" name="Image 93" descr="Picture"/>
        <cNvPicPr/>
      </nvPicPr>
      <blipFill>
        <a:blip cstate="print" r:embed="rId93"/>
        <a:stretch>
          <a:fillRect/>
        </a:stretch>
      </blipFill>
      <spPr>
        <a:prstGeom prst="rect"/>
      </spPr>
    </pic>
    <clientData/>
  </oneCellAnchor>
  <oneCellAnchor>
    <from>
      <col>2</col>
      <colOff>0</colOff>
      <row>48</row>
      <rowOff>0</rowOff>
    </from>
    <ext cx="1238250" cy="714375"/>
    <pic>
      <nvPicPr>
        <cNvPr id="94" name="Image 94" descr="Picture"/>
        <cNvPicPr/>
      </nvPicPr>
      <blipFill>
        <a:blip cstate="print" r:embed="rId94"/>
        <a:stretch>
          <a:fillRect/>
        </a:stretch>
      </blipFill>
      <spPr>
        <a:prstGeom prst="rect"/>
      </spPr>
    </pic>
    <clientData/>
  </oneCellAnchor>
  <oneCellAnchor>
    <from>
      <col>4</col>
      <colOff>0</colOff>
      <row>48</row>
      <rowOff>0</rowOff>
    </from>
    <ext cx="1238250" cy="714375"/>
    <pic>
      <nvPicPr>
        <cNvPr id="95" name="Image 95" descr="Picture"/>
        <cNvPicPr/>
      </nvPicPr>
      <blipFill>
        <a:blip cstate="print" r:embed="rId95"/>
        <a:stretch>
          <a:fillRect/>
        </a:stretch>
      </blipFill>
      <spPr>
        <a:prstGeom prst="rect"/>
      </spPr>
    </pic>
    <clientData/>
  </oneCellAnchor>
  <oneCellAnchor>
    <from>
      <col>2</col>
      <colOff>0</colOff>
      <row>49</row>
      <rowOff>0</rowOff>
    </from>
    <ext cx="1238250" cy="714375"/>
    <pic>
      <nvPicPr>
        <cNvPr id="96" name="Image 96" descr="Picture"/>
        <cNvPicPr/>
      </nvPicPr>
      <blipFill>
        <a:blip cstate="print" r:embed="rId96"/>
        <a:stretch>
          <a:fillRect/>
        </a:stretch>
      </blipFill>
      <spPr>
        <a:prstGeom prst="rect"/>
      </spPr>
    </pic>
    <clientData/>
  </oneCellAnchor>
  <oneCellAnchor>
    <from>
      <col>4</col>
      <colOff>0</colOff>
      <row>49</row>
      <rowOff>0</rowOff>
    </from>
    <ext cx="1238250" cy="714375"/>
    <pic>
      <nvPicPr>
        <cNvPr id="97" name="Image 97" descr="Picture"/>
        <cNvPicPr/>
      </nvPicPr>
      <blipFill>
        <a:blip cstate="print" r:embed="rId97"/>
        <a:stretch>
          <a:fillRect/>
        </a:stretch>
      </blipFill>
      <spPr>
        <a:prstGeom prst="rect"/>
      </spPr>
    </pic>
    <clientData/>
  </oneCellAnchor>
  <oneCellAnchor>
    <from>
      <col>2</col>
      <colOff>0</colOff>
      <row>50</row>
      <rowOff>0</rowOff>
    </from>
    <ext cx="1238250" cy="714375"/>
    <pic>
      <nvPicPr>
        <cNvPr id="98" name="Image 98" descr="Picture"/>
        <cNvPicPr/>
      </nvPicPr>
      <blipFill>
        <a:blip cstate="print" r:embed="rId98"/>
        <a:stretch>
          <a:fillRect/>
        </a:stretch>
      </blipFill>
      <spPr>
        <a:prstGeom prst="rect"/>
      </spPr>
    </pic>
    <clientData/>
  </oneCellAnchor>
  <oneCellAnchor>
    <from>
      <col>4</col>
      <colOff>0</colOff>
      <row>50</row>
      <rowOff>0</rowOff>
    </from>
    <ext cx="1238250" cy="714375"/>
    <pic>
      <nvPicPr>
        <cNvPr id="99" name="Image 99" descr="Picture"/>
        <cNvPicPr/>
      </nvPicPr>
      <blipFill>
        <a:blip cstate="print" r:embed="rId99"/>
        <a:stretch>
          <a:fillRect/>
        </a:stretch>
      </blipFill>
      <spPr>
        <a:prstGeom prst="rect"/>
      </spPr>
    </pic>
    <clientData/>
  </oneCellAnchor>
  <oneCellAnchor>
    <from>
      <col>2</col>
      <colOff>0</colOff>
      <row>51</row>
      <rowOff>0</rowOff>
    </from>
    <ext cx="1238250" cy="714375"/>
    <pic>
      <nvPicPr>
        <cNvPr id="100" name="Image 100" descr="Picture"/>
        <cNvPicPr/>
      </nvPicPr>
      <blipFill>
        <a:blip cstate="print" r:embed="rId100"/>
        <a:stretch>
          <a:fillRect/>
        </a:stretch>
      </blipFill>
      <spPr>
        <a:prstGeom prst="rect"/>
      </spPr>
    </pic>
    <clientData/>
  </oneCellAnchor>
  <oneCellAnchor>
    <from>
      <col>4</col>
      <colOff>0</colOff>
      <row>51</row>
      <rowOff>0</rowOff>
    </from>
    <ext cx="1238250" cy="714375"/>
    <pic>
      <nvPicPr>
        <cNvPr id="101" name="Image 101" descr="Picture"/>
        <cNvPicPr/>
      </nvPicPr>
      <blipFill>
        <a:blip cstate="print" r:embed="rId101"/>
        <a:stretch>
          <a:fillRect/>
        </a:stretch>
      </blipFill>
      <spPr>
        <a:prstGeom prst="rect"/>
      </spPr>
    </pic>
    <clientData/>
  </oneCellAnchor>
  <oneCellAnchor>
    <from>
      <col>2</col>
      <colOff>0</colOff>
      <row>52</row>
      <rowOff>0</rowOff>
    </from>
    <ext cx="1238250" cy="714375"/>
    <pic>
      <nvPicPr>
        <cNvPr id="102" name="Image 102" descr="Picture"/>
        <cNvPicPr/>
      </nvPicPr>
      <blipFill>
        <a:blip cstate="print" r:embed="rId102"/>
        <a:stretch>
          <a:fillRect/>
        </a:stretch>
      </blipFill>
      <spPr>
        <a:prstGeom prst="rect"/>
      </spPr>
    </pic>
    <clientData/>
  </oneCellAnchor>
  <oneCellAnchor>
    <from>
      <col>4</col>
      <colOff>0</colOff>
      <row>52</row>
      <rowOff>0</rowOff>
    </from>
    <ext cx="1238250" cy="714375"/>
    <pic>
      <nvPicPr>
        <cNvPr id="103" name="Image 103" descr="Picture"/>
        <cNvPicPr/>
      </nvPicPr>
      <blipFill>
        <a:blip cstate="print" r:embed="rId103"/>
        <a:stretch>
          <a:fillRect/>
        </a:stretch>
      </blipFill>
      <spPr>
        <a:prstGeom prst="rect"/>
      </spPr>
    </pic>
    <clientData/>
  </oneCellAnchor>
  <oneCellAnchor>
    <from>
      <col>2</col>
      <colOff>0</colOff>
      <row>53</row>
      <rowOff>0</rowOff>
    </from>
    <ext cx="1238250" cy="714375"/>
    <pic>
      <nvPicPr>
        <cNvPr id="104" name="Image 104" descr="Picture"/>
        <cNvPicPr/>
      </nvPicPr>
      <blipFill>
        <a:blip cstate="print" r:embed="rId104"/>
        <a:stretch>
          <a:fillRect/>
        </a:stretch>
      </blipFill>
      <spPr>
        <a:prstGeom prst="rect"/>
      </spPr>
    </pic>
    <clientData/>
  </oneCellAnchor>
  <oneCellAnchor>
    <from>
      <col>4</col>
      <colOff>0</colOff>
      <row>53</row>
      <rowOff>0</rowOff>
    </from>
    <ext cx="1238250" cy="714375"/>
    <pic>
      <nvPicPr>
        <cNvPr id="105" name="Image 105" descr="Picture"/>
        <cNvPicPr/>
      </nvPicPr>
      <blipFill>
        <a:blip cstate="print" r:embed="rId105"/>
        <a:stretch>
          <a:fillRect/>
        </a:stretch>
      </blipFill>
      <spPr>
        <a:prstGeom prst="rect"/>
      </spPr>
    </pic>
    <clientData/>
  </oneCellAnchor>
  <oneCellAnchor>
    <from>
      <col>2</col>
      <colOff>0</colOff>
      <row>54</row>
      <rowOff>0</rowOff>
    </from>
    <ext cx="1238250" cy="714375"/>
    <pic>
      <nvPicPr>
        <cNvPr id="106" name="Image 106" descr="Picture"/>
        <cNvPicPr/>
      </nvPicPr>
      <blipFill>
        <a:blip cstate="print" r:embed="rId106"/>
        <a:stretch>
          <a:fillRect/>
        </a:stretch>
      </blipFill>
      <spPr>
        <a:prstGeom prst="rect"/>
      </spPr>
    </pic>
    <clientData/>
  </oneCellAnchor>
  <oneCellAnchor>
    <from>
      <col>4</col>
      <colOff>0</colOff>
      <row>54</row>
      <rowOff>0</rowOff>
    </from>
    <ext cx="1238250" cy="714375"/>
    <pic>
      <nvPicPr>
        <cNvPr id="107" name="Image 107" descr="Picture"/>
        <cNvPicPr/>
      </nvPicPr>
      <blipFill>
        <a:blip cstate="print" r:embed="rId107"/>
        <a:stretch>
          <a:fillRect/>
        </a:stretch>
      </blipFill>
      <spPr>
        <a:prstGeom prst="rect"/>
      </spPr>
    </pic>
    <clientData/>
  </oneCellAnchor>
  <oneCellAnchor>
    <from>
      <col>2</col>
      <colOff>0</colOff>
      <row>55</row>
      <rowOff>0</rowOff>
    </from>
    <ext cx="1238250" cy="714375"/>
    <pic>
      <nvPicPr>
        <cNvPr id="108" name="Image 108" descr="Picture"/>
        <cNvPicPr/>
      </nvPicPr>
      <blipFill>
        <a:blip cstate="print" r:embed="rId108"/>
        <a:stretch>
          <a:fillRect/>
        </a:stretch>
      </blipFill>
      <spPr>
        <a:prstGeom prst="rect"/>
      </spPr>
    </pic>
    <clientData/>
  </oneCellAnchor>
  <oneCellAnchor>
    <from>
      <col>4</col>
      <colOff>0</colOff>
      <row>55</row>
      <rowOff>0</rowOff>
    </from>
    <ext cx="1238250" cy="714375"/>
    <pic>
      <nvPicPr>
        <cNvPr id="109" name="Image 109" descr="Picture"/>
        <cNvPicPr/>
      </nvPicPr>
      <blipFill>
        <a:blip cstate="print" r:embed="rId109"/>
        <a:stretch>
          <a:fillRect/>
        </a:stretch>
      </blipFill>
      <spPr>
        <a:prstGeom prst="rect"/>
      </spPr>
    </pic>
    <clientData/>
  </oneCellAnchor>
  <oneCellAnchor>
    <from>
      <col>2</col>
      <colOff>0</colOff>
      <row>56</row>
      <rowOff>0</rowOff>
    </from>
    <ext cx="1238250" cy="714375"/>
    <pic>
      <nvPicPr>
        <cNvPr id="110" name="Image 110" descr="Picture"/>
        <cNvPicPr/>
      </nvPicPr>
      <blipFill>
        <a:blip cstate="print" r:embed="rId110"/>
        <a:stretch>
          <a:fillRect/>
        </a:stretch>
      </blipFill>
      <spPr>
        <a:prstGeom prst="rect"/>
      </spPr>
    </pic>
    <clientData/>
  </oneCellAnchor>
  <oneCellAnchor>
    <from>
      <col>4</col>
      <colOff>0</colOff>
      <row>56</row>
      <rowOff>0</rowOff>
    </from>
    <ext cx="1238250" cy="714375"/>
    <pic>
      <nvPicPr>
        <cNvPr id="111" name="Image 111" descr="Picture"/>
        <cNvPicPr/>
      </nvPicPr>
      <blipFill>
        <a:blip cstate="print" r:embed="rId111"/>
        <a:stretch>
          <a:fillRect/>
        </a:stretch>
      </blipFill>
      <spPr>
        <a:prstGeom prst="rect"/>
      </spPr>
    </pic>
    <clientData/>
  </oneCellAnchor>
  <oneCellAnchor>
    <from>
      <col>2</col>
      <colOff>0</colOff>
      <row>57</row>
      <rowOff>0</rowOff>
    </from>
    <ext cx="1238250" cy="714375"/>
    <pic>
      <nvPicPr>
        <cNvPr id="112" name="Image 112" descr="Picture"/>
        <cNvPicPr/>
      </nvPicPr>
      <blipFill>
        <a:blip cstate="print" r:embed="rId112"/>
        <a:stretch>
          <a:fillRect/>
        </a:stretch>
      </blipFill>
      <spPr>
        <a:prstGeom prst="rect"/>
      </spPr>
    </pic>
    <clientData/>
  </oneCellAnchor>
  <oneCellAnchor>
    <from>
      <col>4</col>
      <colOff>0</colOff>
      <row>57</row>
      <rowOff>0</rowOff>
    </from>
    <ext cx="1238250" cy="714375"/>
    <pic>
      <nvPicPr>
        <cNvPr id="113" name="Image 113" descr="Picture"/>
        <cNvPicPr/>
      </nvPicPr>
      <blipFill>
        <a:blip cstate="print" r:embed="rId113"/>
        <a:stretch>
          <a:fillRect/>
        </a:stretch>
      </blipFill>
      <spPr>
        <a:prstGeom prst="rect"/>
      </spPr>
    </pic>
    <clientData/>
  </oneCellAnchor>
  <oneCellAnchor>
    <from>
      <col>2</col>
      <colOff>0</colOff>
      <row>58</row>
      <rowOff>0</rowOff>
    </from>
    <ext cx="1238250" cy="714375"/>
    <pic>
      <nvPicPr>
        <cNvPr id="114" name="Image 114" descr="Picture"/>
        <cNvPicPr/>
      </nvPicPr>
      <blipFill>
        <a:blip cstate="print" r:embed="rId114"/>
        <a:stretch>
          <a:fillRect/>
        </a:stretch>
      </blipFill>
      <spPr>
        <a:prstGeom prst="rect"/>
      </spPr>
    </pic>
    <clientData/>
  </oneCellAnchor>
  <oneCellAnchor>
    <from>
      <col>4</col>
      <colOff>0</colOff>
      <row>58</row>
      <rowOff>0</rowOff>
    </from>
    <ext cx="1238250" cy="714375"/>
    <pic>
      <nvPicPr>
        <cNvPr id="115" name="Image 115" descr="Picture"/>
        <cNvPicPr/>
      </nvPicPr>
      <blipFill>
        <a:blip cstate="print" r:embed="rId115"/>
        <a:stretch>
          <a:fillRect/>
        </a:stretch>
      </blipFill>
      <spPr>
        <a:prstGeom prst="rect"/>
      </spPr>
    </pic>
    <clientData/>
  </oneCellAnchor>
  <oneCellAnchor>
    <from>
      <col>2</col>
      <colOff>0</colOff>
      <row>59</row>
      <rowOff>0</rowOff>
    </from>
    <ext cx="1238250" cy="714375"/>
    <pic>
      <nvPicPr>
        <cNvPr id="116" name="Image 116" descr="Picture"/>
        <cNvPicPr/>
      </nvPicPr>
      <blipFill>
        <a:blip cstate="print" r:embed="rId116"/>
        <a:stretch>
          <a:fillRect/>
        </a:stretch>
      </blipFill>
      <spPr>
        <a:prstGeom prst="rect"/>
      </spPr>
    </pic>
    <clientData/>
  </oneCellAnchor>
  <oneCellAnchor>
    <from>
      <col>4</col>
      <colOff>0</colOff>
      <row>59</row>
      <rowOff>0</rowOff>
    </from>
    <ext cx="1238250" cy="714375"/>
    <pic>
      <nvPicPr>
        <cNvPr id="117" name="Image 117" descr="Picture"/>
        <cNvPicPr/>
      </nvPicPr>
      <blipFill>
        <a:blip cstate="print" r:embed="rId117"/>
        <a:stretch>
          <a:fillRect/>
        </a:stretch>
      </blipFill>
      <spPr>
        <a:prstGeom prst="rect"/>
      </spPr>
    </pic>
    <clientData/>
  </oneCellAnchor>
  <oneCellAnchor>
    <from>
      <col>2</col>
      <colOff>0</colOff>
      <row>60</row>
      <rowOff>0</rowOff>
    </from>
    <ext cx="1238250" cy="714375"/>
    <pic>
      <nvPicPr>
        <cNvPr id="118" name="Image 118" descr="Picture"/>
        <cNvPicPr/>
      </nvPicPr>
      <blipFill>
        <a:blip cstate="print" r:embed="rId118"/>
        <a:stretch>
          <a:fillRect/>
        </a:stretch>
      </blipFill>
      <spPr>
        <a:prstGeom prst="rect"/>
      </spPr>
    </pic>
    <clientData/>
  </oneCellAnchor>
  <oneCellAnchor>
    <from>
      <col>4</col>
      <colOff>0</colOff>
      <row>60</row>
      <rowOff>0</rowOff>
    </from>
    <ext cx="1238250" cy="714375"/>
    <pic>
      <nvPicPr>
        <cNvPr id="119" name="Image 119" descr="Picture"/>
        <cNvPicPr/>
      </nvPicPr>
      <blipFill>
        <a:blip cstate="print" r:embed="rId119"/>
        <a:stretch>
          <a:fillRect/>
        </a:stretch>
      </blipFill>
      <spPr>
        <a:prstGeom prst="rect"/>
      </spPr>
    </pic>
    <clientData/>
  </oneCellAnchor>
  <oneCellAnchor>
    <from>
      <col>2</col>
      <colOff>0</colOff>
      <row>61</row>
      <rowOff>0</rowOff>
    </from>
    <ext cx="1238250" cy="714375"/>
    <pic>
      <nvPicPr>
        <cNvPr id="120" name="Image 120" descr="Picture"/>
        <cNvPicPr/>
      </nvPicPr>
      <blipFill>
        <a:blip cstate="print" r:embed="rId120"/>
        <a:stretch>
          <a:fillRect/>
        </a:stretch>
      </blipFill>
      <spPr>
        <a:prstGeom prst="rect"/>
      </spPr>
    </pic>
    <clientData/>
  </oneCellAnchor>
  <oneCellAnchor>
    <from>
      <col>4</col>
      <colOff>0</colOff>
      <row>61</row>
      <rowOff>0</rowOff>
    </from>
    <ext cx="1238250" cy="714375"/>
    <pic>
      <nvPicPr>
        <cNvPr id="121" name="Image 121" descr="Picture"/>
        <cNvPicPr/>
      </nvPicPr>
      <blipFill>
        <a:blip cstate="print" r:embed="rId121"/>
        <a:stretch>
          <a:fillRect/>
        </a:stretch>
      </blipFill>
      <spPr>
        <a:prstGeom prst="rect"/>
      </spPr>
    </pic>
    <clientData/>
  </oneCellAnchor>
  <oneCellAnchor>
    <from>
      <col>2</col>
      <colOff>0</colOff>
      <row>62</row>
      <rowOff>0</rowOff>
    </from>
    <ext cx="1238250" cy="714375"/>
    <pic>
      <nvPicPr>
        <cNvPr id="122" name="Image 122" descr="Picture"/>
        <cNvPicPr/>
      </nvPicPr>
      <blipFill>
        <a:blip cstate="print" r:embed="rId122"/>
        <a:stretch>
          <a:fillRect/>
        </a:stretch>
      </blipFill>
      <spPr>
        <a:prstGeom prst="rect"/>
      </spPr>
    </pic>
    <clientData/>
  </oneCellAnchor>
  <oneCellAnchor>
    <from>
      <col>4</col>
      <colOff>0</colOff>
      <row>62</row>
      <rowOff>0</rowOff>
    </from>
    <ext cx="1238250" cy="714375"/>
    <pic>
      <nvPicPr>
        <cNvPr id="123" name="Image 123" descr="Picture"/>
        <cNvPicPr/>
      </nvPicPr>
      <blipFill>
        <a:blip cstate="print" r:embed="rId123"/>
        <a:stretch>
          <a:fillRect/>
        </a:stretch>
      </blipFill>
      <spPr>
        <a:prstGeom prst="rect"/>
      </spPr>
    </pic>
    <clientData/>
  </oneCellAnchor>
  <oneCellAnchor>
    <from>
      <col>2</col>
      <colOff>0</colOff>
      <row>63</row>
      <rowOff>0</rowOff>
    </from>
    <ext cx="1238250" cy="714375"/>
    <pic>
      <nvPicPr>
        <cNvPr id="124" name="Image 124" descr="Picture"/>
        <cNvPicPr/>
      </nvPicPr>
      <blipFill>
        <a:blip cstate="print" r:embed="rId124"/>
        <a:stretch>
          <a:fillRect/>
        </a:stretch>
      </blipFill>
      <spPr>
        <a:prstGeom prst="rect"/>
      </spPr>
    </pic>
    <clientData/>
  </oneCellAnchor>
  <oneCellAnchor>
    <from>
      <col>4</col>
      <colOff>0</colOff>
      <row>63</row>
      <rowOff>0</rowOff>
    </from>
    <ext cx="1238250" cy="714375"/>
    <pic>
      <nvPicPr>
        <cNvPr id="125" name="Image 125" descr="Picture"/>
        <cNvPicPr/>
      </nvPicPr>
      <blipFill>
        <a:blip cstate="print" r:embed="rId125"/>
        <a:stretch>
          <a:fillRect/>
        </a:stretch>
      </blipFill>
      <spPr>
        <a:prstGeom prst="rect"/>
      </spPr>
    </pic>
    <clientData/>
  </oneCellAnchor>
  <oneCellAnchor>
    <from>
      <col>2</col>
      <colOff>0</colOff>
      <row>64</row>
      <rowOff>0</rowOff>
    </from>
    <ext cx="1238250" cy="714375"/>
    <pic>
      <nvPicPr>
        <cNvPr id="126" name="Image 126" descr="Picture"/>
        <cNvPicPr/>
      </nvPicPr>
      <blipFill>
        <a:blip cstate="print" r:embed="rId126"/>
        <a:stretch>
          <a:fillRect/>
        </a:stretch>
      </blipFill>
      <spPr>
        <a:prstGeom prst="rect"/>
      </spPr>
    </pic>
    <clientData/>
  </oneCellAnchor>
  <oneCellAnchor>
    <from>
      <col>4</col>
      <colOff>0</colOff>
      <row>64</row>
      <rowOff>0</rowOff>
    </from>
    <ext cx="1238250" cy="714375"/>
    <pic>
      <nvPicPr>
        <cNvPr id="127" name="Image 127" descr="Picture"/>
        <cNvPicPr/>
      </nvPicPr>
      <blipFill>
        <a:blip cstate="print" r:embed="rId127"/>
        <a:stretch>
          <a:fillRect/>
        </a:stretch>
      </blipFill>
      <spPr>
        <a:prstGeom prst="rect"/>
      </spPr>
    </pic>
    <clientData/>
  </oneCellAnchor>
  <oneCellAnchor>
    <from>
      <col>2</col>
      <colOff>0</colOff>
      <row>65</row>
      <rowOff>0</rowOff>
    </from>
    <ext cx="1238250" cy="714375"/>
    <pic>
      <nvPicPr>
        <cNvPr id="128" name="Image 128" descr="Picture"/>
        <cNvPicPr/>
      </nvPicPr>
      <blipFill>
        <a:blip cstate="print" r:embed="rId128"/>
        <a:stretch>
          <a:fillRect/>
        </a:stretch>
      </blipFill>
      <spPr>
        <a:prstGeom prst="rect"/>
      </spPr>
    </pic>
    <clientData/>
  </oneCellAnchor>
  <oneCellAnchor>
    <from>
      <col>4</col>
      <colOff>0</colOff>
      <row>65</row>
      <rowOff>0</rowOff>
    </from>
    <ext cx="1238250" cy="714375"/>
    <pic>
      <nvPicPr>
        <cNvPr id="129" name="Image 129" descr="Picture"/>
        <cNvPicPr/>
      </nvPicPr>
      <blipFill>
        <a:blip cstate="print" r:embed="rId129"/>
        <a:stretch>
          <a:fillRect/>
        </a:stretch>
      </blipFill>
      <spPr>
        <a:prstGeom prst="rect"/>
      </spPr>
    </pic>
    <clientData/>
  </oneCellAnchor>
  <oneCellAnchor>
    <from>
      <col>2</col>
      <colOff>0</colOff>
      <row>66</row>
      <rowOff>0</rowOff>
    </from>
    <ext cx="1238250" cy="714375"/>
    <pic>
      <nvPicPr>
        <cNvPr id="130" name="Image 130" descr="Picture"/>
        <cNvPicPr/>
      </nvPicPr>
      <blipFill>
        <a:blip cstate="print" r:embed="rId130"/>
        <a:stretch>
          <a:fillRect/>
        </a:stretch>
      </blipFill>
      <spPr>
        <a:prstGeom prst="rect"/>
      </spPr>
    </pic>
    <clientData/>
  </oneCellAnchor>
  <oneCellAnchor>
    <from>
      <col>4</col>
      <colOff>0</colOff>
      <row>66</row>
      <rowOff>0</rowOff>
    </from>
    <ext cx="1238250" cy="714375"/>
    <pic>
      <nvPicPr>
        <cNvPr id="131" name="Image 131" descr="Picture"/>
        <cNvPicPr/>
      </nvPicPr>
      <blipFill>
        <a:blip cstate="print" r:embed="rId131"/>
        <a:stretch>
          <a:fillRect/>
        </a:stretch>
      </blipFill>
      <spPr>
        <a:prstGeom prst="rect"/>
      </spPr>
    </pic>
    <clientData/>
  </oneCellAnchor>
  <oneCellAnchor>
    <from>
      <col>2</col>
      <colOff>0</colOff>
      <row>67</row>
      <rowOff>0</rowOff>
    </from>
    <ext cx="1238250" cy="714375"/>
    <pic>
      <nvPicPr>
        <cNvPr id="132" name="Image 132" descr="Picture"/>
        <cNvPicPr/>
      </nvPicPr>
      <blipFill>
        <a:blip cstate="print" r:embed="rId132"/>
        <a:stretch>
          <a:fillRect/>
        </a:stretch>
      </blipFill>
      <spPr>
        <a:prstGeom prst="rect"/>
      </spPr>
    </pic>
    <clientData/>
  </oneCellAnchor>
  <oneCellAnchor>
    <from>
      <col>4</col>
      <colOff>0</colOff>
      <row>67</row>
      <rowOff>0</rowOff>
    </from>
    <ext cx="1238250" cy="714375"/>
    <pic>
      <nvPicPr>
        <cNvPr id="133" name="Image 133" descr="Picture"/>
        <cNvPicPr/>
      </nvPicPr>
      <blipFill>
        <a:blip cstate="print" r:embed="rId133"/>
        <a:stretch>
          <a:fillRect/>
        </a:stretch>
      </blipFill>
      <spPr>
        <a:prstGeom prst="rect"/>
      </spPr>
    </pic>
    <clientData/>
  </oneCellAnchor>
  <oneCellAnchor>
    <from>
      <col>6</col>
      <colOff>0</colOff>
      <row>67</row>
      <rowOff>0</rowOff>
    </from>
    <ext cx="1238250" cy="714375"/>
    <pic>
      <nvPicPr>
        <cNvPr id="134" name="Image 134" descr="Picture"/>
        <cNvPicPr/>
      </nvPicPr>
      <blipFill>
        <a:blip cstate="print" r:embed="rId134"/>
        <a:stretch>
          <a:fillRect/>
        </a:stretch>
      </blipFill>
      <spPr>
        <a:prstGeom prst="rect"/>
      </spPr>
    </pic>
    <clientData/>
  </oneCellAnchor>
</wsDr>
</file>

<file path=xl/drawings/drawing10.xml><?xml version="1.0" encoding="utf-8"?>
<wsDr xmlns:a="http://schemas.openxmlformats.org/drawingml/2006/main" xmlns:r="http://schemas.openxmlformats.org/officeDocument/2006/relationships" xmlns="http://schemas.openxmlformats.org/drawingml/2006/spreadsheetDrawing">
  <oneCellAnchor>
    <from>
      <col>1</col>
      <colOff>0</colOff>
      <row>146</row>
      <rowOff>0</rowOff>
    </from>
    <ext cx="1238250" cy="714375"/>
    <pic>
      <nvPicPr>
        <cNvPr id="1" name="Image 1" descr="Picture"/>
        <cNvPicPr/>
      </nvPicPr>
      <blipFill>
        <a:blip cstate="print" r:embed="rId1"/>
        <a:stretch>
          <a:fillRect/>
        </a:stretch>
      </blipFill>
      <spPr>
        <a:prstGeom prst="rect"/>
      </spPr>
    </pic>
    <clientData/>
  </oneCellAnchor>
  <oneCellAnchor>
    <from>
      <col>3</col>
      <colOff>0</colOff>
      <row>146</row>
      <rowOff>0</rowOff>
    </from>
    <ext cx="1238250" cy="714375"/>
    <pic>
      <nvPicPr>
        <cNvPr id="2" name="Image 2" descr="Picture"/>
        <cNvPicPr/>
      </nvPicPr>
      <blipFill>
        <a:blip cstate="print" r:embed="rId2"/>
        <a:stretch>
          <a:fillRect/>
        </a:stretch>
      </blipFill>
      <spPr>
        <a:prstGeom prst="rect"/>
      </spPr>
    </pic>
    <clientData/>
  </oneCellAnchor>
</wsDr>
</file>

<file path=xl/drawings/drawing11.xml><?xml version="1.0" encoding="utf-8"?>
<wsDr xmlns:a="http://schemas.openxmlformats.org/drawingml/2006/main" xmlns:r="http://schemas.openxmlformats.org/officeDocument/2006/relationships" xmlns="http://schemas.openxmlformats.org/drawingml/2006/spreadsheetDrawing">
  <oneCellAnchor>
    <from>
      <col>1</col>
      <colOff>0</colOff>
      <row>151</row>
      <rowOff>0</rowOff>
    </from>
    <ext cx="1238250" cy="714375"/>
    <pic>
      <nvPicPr>
        <cNvPr id="1" name="Image 1" descr="Picture"/>
        <cNvPicPr/>
      </nvPicPr>
      <blipFill>
        <a:blip cstate="print" r:embed="rId1"/>
        <a:stretch>
          <a:fillRect/>
        </a:stretch>
      </blipFill>
      <spPr>
        <a:prstGeom prst="rect"/>
      </spPr>
    </pic>
    <clientData/>
  </oneCellAnchor>
  <oneCellAnchor>
    <from>
      <col>3</col>
      <colOff>0</colOff>
      <row>151</row>
      <rowOff>0</rowOff>
    </from>
    <ext cx="1238250" cy="714375"/>
    <pic>
      <nvPicPr>
        <cNvPr id="2" name="Image 2" descr="Picture"/>
        <cNvPicPr/>
      </nvPicPr>
      <blipFill>
        <a:blip cstate="print" r:embed="rId2"/>
        <a:stretch>
          <a:fillRect/>
        </a:stretch>
      </blipFill>
      <spPr>
        <a:prstGeom prst="rect"/>
      </spPr>
    </pic>
    <clientData/>
  </oneCellAnchor>
</wsDr>
</file>

<file path=xl/drawings/drawing12.xml><?xml version="1.0" encoding="utf-8"?>
<wsDr xmlns:a="http://schemas.openxmlformats.org/drawingml/2006/main" xmlns:r="http://schemas.openxmlformats.org/officeDocument/2006/relationships" xmlns="http://schemas.openxmlformats.org/drawingml/2006/spreadsheetDrawing">
  <oneCellAnchor>
    <from>
      <col>1</col>
      <colOff>0</colOff>
      <row>190</row>
      <rowOff>0</rowOff>
    </from>
    <ext cx="1238250" cy="714375"/>
    <pic>
      <nvPicPr>
        <cNvPr id="1" name="Image 1" descr="Picture"/>
        <cNvPicPr/>
      </nvPicPr>
      <blipFill>
        <a:blip cstate="print" r:embed="rId1"/>
        <a:stretch>
          <a:fillRect/>
        </a:stretch>
      </blipFill>
      <spPr>
        <a:prstGeom prst="rect"/>
      </spPr>
    </pic>
    <clientData/>
  </oneCellAnchor>
  <oneCellAnchor>
    <from>
      <col>3</col>
      <colOff>0</colOff>
      <row>190</row>
      <rowOff>0</rowOff>
    </from>
    <ext cx="1238250" cy="714375"/>
    <pic>
      <nvPicPr>
        <cNvPr id="2" name="Image 2" descr="Picture"/>
        <cNvPicPr/>
      </nvPicPr>
      <blipFill>
        <a:blip cstate="print" r:embed="rId2"/>
        <a:stretch>
          <a:fillRect/>
        </a:stretch>
      </blipFill>
      <spPr>
        <a:prstGeom prst="rect"/>
      </spPr>
    </pic>
    <clientData/>
  </oneCellAnchor>
</wsDr>
</file>

<file path=xl/drawings/drawing13.xml><?xml version="1.0" encoding="utf-8"?>
<wsDr xmlns:a="http://schemas.openxmlformats.org/drawingml/2006/main" xmlns:r="http://schemas.openxmlformats.org/officeDocument/2006/relationships" xmlns="http://schemas.openxmlformats.org/drawingml/2006/spreadsheetDrawing">
  <oneCellAnchor>
    <from>
      <col>1</col>
      <colOff>0</colOff>
      <row>137</row>
      <rowOff>0</rowOff>
    </from>
    <ext cx="1238250" cy="714375"/>
    <pic>
      <nvPicPr>
        <cNvPr id="1" name="Image 1" descr="Picture"/>
        <cNvPicPr/>
      </nvPicPr>
      <blipFill>
        <a:blip cstate="print" r:embed="rId1"/>
        <a:stretch>
          <a:fillRect/>
        </a:stretch>
      </blipFill>
      <spPr>
        <a:prstGeom prst="rect"/>
      </spPr>
    </pic>
    <clientData/>
  </oneCellAnchor>
  <oneCellAnchor>
    <from>
      <col>3</col>
      <colOff>0</colOff>
      <row>137</row>
      <rowOff>0</rowOff>
    </from>
    <ext cx="1238250" cy="714375"/>
    <pic>
      <nvPicPr>
        <cNvPr id="2" name="Image 2" descr="Picture"/>
        <cNvPicPr/>
      </nvPicPr>
      <blipFill>
        <a:blip cstate="print" r:embed="rId2"/>
        <a:stretch>
          <a:fillRect/>
        </a:stretch>
      </blipFill>
      <spPr>
        <a:prstGeom prst="rect"/>
      </spPr>
    </pic>
    <clientData/>
  </oneCellAnchor>
</wsDr>
</file>

<file path=xl/drawings/drawing14.xml><?xml version="1.0" encoding="utf-8"?>
<wsDr xmlns:a="http://schemas.openxmlformats.org/drawingml/2006/main" xmlns:r="http://schemas.openxmlformats.org/officeDocument/2006/relationships" xmlns="http://schemas.openxmlformats.org/drawingml/2006/spreadsheetDrawing">
  <oneCellAnchor>
    <from>
      <col>1</col>
      <colOff>0</colOff>
      <row>45</row>
      <rowOff>0</rowOff>
    </from>
    <ext cx="1238250" cy="714375"/>
    <pic>
      <nvPicPr>
        <cNvPr id="1" name="Image 1" descr="Picture"/>
        <cNvPicPr/>
      </nvPicPr>
      <blipFill>
        <a:blip cstate="print" r:embed="rId1"/>
        <a:stretch>
          <a:fillRect/>
        </a:stretch>
      </blipFill>
      <spPr>
        <a:prstGeom prst="rect"/>
      </spPr>
    </pic>
    <clientData/>
  </oneCellAnchor>
  <oneCellAnchor>
    <from>
      <col>3</col>
      <colOff>0</colOff>
      <row>45</row>
      <rowOff>0</rowOff>
    </from>
    <ext cx="1238250" cy="714375"/>
    <pic>
      <nvPicPr>
        <cNvPr id="2" name="Image 2" descr="Picture"/>
        <cNvPicPr/>
      </nvPicPr>
      <blipFill>
        <a:blip cstate="print" r:embed="rId2"/>
        <a:stretch>
          <a:fillRect/>
        </a:stretch>
      </blipFill>
      <spPr>
        <a:prstGeom prst="rect"/>
      </spPr>
    </pic>
    <clientData/>
  </oneCellAnchor>
</wsDr>
</file>

<file path=xl/drawings/drawing15.xml><?xml version="1.0" encoding="utf-8"?>
<wsDr xmlns:a="http://schemas.openxmlformats.org/drawingml/2006/main" xmlns:r="http://schemas.openxmlformats.org/officeDocument/2006/relationships" xmlns="http://schemas.openxmlformats.org/drawingml/2006/spreadsheetDrawing">
  <oneCellAnchor>
    <from>
      <col>1</col>
      <colOff>0</colOff>
      <row>129</row>
      <rowOff>0</rowOff>
    </from>
    <ext cx="1238250" cy="714375"/>
    <pic>
      <nvPicPr>
        <cNvPr id="1" name="Image 1" descr="Picture"/>
        <cNvPicPr/>
      </nvPicPr>
      <blipFill>
        <a:blip cstate="print" r:embed="rId1"/>
        <a:stretch>
          <a:fillRect/>
        </a:stretch>
      </blipFill>
      <spPr>
        <a:prstGeom prst="rect"/>
      </spPr>
    </pic>
    <clientData/>
  </oneCellAnchor>
  <oneCellAnchor>
    <from>
      <col>3</col>
      <colOff>0</colOff>
      <row>129</row>
      <rowOff>0</rowOff>
    </from>
    <ext cx="1238250" cy="714375"/>
    <pic>
      <nvPicPr>
        <cNvPr id="2" name="Image 2" descr="Picture"/>
        <cNvPicPr/>
      </nvPicPr>
      <blipFill>
        <a:blip cstate="print" r:embed="rId2"/>
        <a:stretch>
          <a:fillRect/>
        </a:stretch>
      </blipFill>
      <spPr>
        <a:prstGeom prst="rect"/>
      </spPr>
    </pic>
    <clientData/>
  </oneCellAnchor>
  <oneCellAnchor>
    <from>
      <col>5</col>
      <colOff>0</colOff>
      <row>129</row>
      <rowOff>0</rowOff>
    </from>
    <ext cx="1238250" cy="714375"/>
    <pic>
      <nvPicPr>
        <cNvPr id="3" name="Image 3" descr="Picture"/>
        <cNvPicPr/>
      </nvPicPr>
      <blipFill>
        <a:blip cstate="print" r:embed="rId3"/>
        <a:stretch>
          <a:fillRect/>
        </a:stretch>
      </blipFill>
      <spPr>
        <a:prstGeom prst="rect"/>
      </spPr>
    </pic>
    <clientData/>
  </oneCellAnchor>
</wsDr>
</file>

<file path=xl/drawings/drawing16.xml><?xml version="1.0" encoding="utf-8"?>
<wsDr xmlns:a="http://schemas.openxmlformats.org/drawingml/2006/main" xmlns:r="http://schemas.openxmlformats.org/officeDocument/2006/relationships" xmlns="http://schemas.openxmlformats.org/drawingml/2006/spreadsheetDrawing">
  <oneCellAnchor>
    <from>
      <col>1</col>
      <colOff>0</colOff>
      <row>92</row>
      <rowOff>0</rowOff>
    </from>
    <ext cx="1238250" cy="714375"/>
    <pic>
      <nvPicPr>
        <cNvPr id="1" name="Image 1" descr="Picture"/>
        <cNvPicPr/>
      </nvPicPr>
      <blipFill>
        <a:blip cstate="print" r:embed="rId1"/>
        <a:stretch>
          <a:fillRect/>
        </a:stretch>
      </blipFill>
      <spPr>
        <a:prstGeom prst="rect"/>
      </spPr>
    </pic>
    <clientData/>
  </oneCellAnchor>
  <oneCellAnchor>
    <from>
      <col>3</col>
      <colOff>0</colOff>
      <row>92</row>
      <rowOff>0</rowOff>
    </from>
    <ext cx="1238250" cy="714375"/>
    <pic>
      <nvPicPr>
        <cNvPr id="2" name="Image 2" descr="Picture"/>
        <cNvPicPr/>
      </nvPicPr>
      <blipFill>
        <a:blip cstate="print" r:embed="rId2"/>
        <a:stretch>
          <a:fillRect/>
        </a:stretch>
      </blipFill>
      <spPr>
        <a:prstGeom prst="rect"/>
      </spPr>
    </pic>
    <clientData/>
  </oneCellAnchor>
</wsDr>
</file>

<file path=xl/drawings/drawing17.xml><?xml version="1.0" encoding="utf-8"?>
<wsDr xmlns:a="http://schemas.openxmlformats.org/drawingml/2006/main" xmlns:r="http://schemas.openxmlformats.org/officeDocument/2006/relationships" xmlns="http://schemas.openxmlformats.org/drawingml/2006/spreadsheetDrawing">
  <oneCellAnchor>
    <from>
      <col>1</col>
      <colOff>0</colOff>
      <row>80</row>
      <rowOff>0</rowOff>
    </from>
    <ext cx="1238250" cy="714375"/>
    <pic>
      <nvPicPr>
        <cNvPr id="1" name="Image 1" descr="Picture"/>
        <cNvPicPr/>
      </nvPicPr>
      <blipFill>
        <a:blip cstate="print" r:embed="rId1"/>
        <a:stretch>
          <a:fillRect/>
        </a:stretch>
      </blipFill>
      <spPr>
        <a:prstGeom prst="rect"/>
      </spPr>
    </pic>
    <clientData/>
  </oneCellAnchor>
  <oneCellAnchor>
    <from>
      <col>3</col>
      <colOff>0</colOff>
      <row>80</row>
      <rowOff>0</rowOff>
    </from>
    <ext cx="1238250" cy="714375"/>
    <pic>
      <nvPicPr>
        <cNvPr id="2" name="Image 2" descr="Picture"/>
        <cNvPicPr/>
      </nvPicPr>
      <blipFill>
        <a:blip cstate="print" r:embed="rId2"/>
        <a:stretch>
          <a:fillRect/>
        </a:stretch>
      </blipFill>
      <spPr>
        <a:prstGeom prst="rect"/>
      </spPr>
    </pic>
    <clientData/>
  </oneCellAnchor>
</wsDr>
</file>

<file path=xl/drawings/drawing18.xml><?xml version="1.0" encoding="utf-8"?>
<wsDr xmlns:a="http://schemas.openxmlformats.org/drawingml/2006/main" xmlns:r="http://schemas.openxmlformats.org/officeDocument/2006/relationships" xmlns="http://schemas.openxmlformats.org/drawingml/2006/spreadsheetDrawing">
  <oneCellAnchor>
    <from>
      <col>1</col>
      <colOff>0</colOff>
      <row>132</row>
      <rowOff>0</rowOff>
    </from>
    <ext cx="1238250" cy="714375"/>
    <pic>
      <nvPicPr>
        <cNvPr id="1" name="Image 1" descr="Picture"/>
        <cNvPicPr/>
      </nvPicPr>
      <blipFill>
        <a:blip cstate="print" r:embed="rId1"/>
        <a:stretch>
          <a:fillRect/>
        </a:stretch>
      </blipFill>
      <spPr>
        <a:prstGeom prst="rect"/>
      </spPr>
    </pic>
    <clientData/>
  </oneCellAnchor>
  <oneCellAnchor>
    <from>
      <col>3</col>
      <colOff>0</colOff>
      <row>132</row>
      <rowOff>0</rowOff>
    </from>
    <ext cx="1238250" cy="714375"/>
    <pic>
      <nvPicPr>
        <cNvPr id="2" name="Image 2" descr="Picture"/>
        <cNvPicPr/>
      </nvPicPr>
      <blipFill>
        <a:blip cstate="print" r:embed="rId2"/>
        <a:stretch>
          <a:fillRect/>
        </a:stretch>
      </blipFill>
      <spPr>
        <a:prstGeom prst="rect"/>
      </spPr>
    </pic>
    <clientData/>
  </oneCellAnchor>
</wsDr>
</file>

<file path=xl/drawings/drawing19.xml><?xml version="1.0" encoding="utf-8"?>
<wsDr xmlns:a="http://schemas.openxmlformats.org/drawingml/2006/main" xmlns:r="http://schemas.openxmlformats.org/officeDocument/2006/relationships" xmlns="http://schemas.openxmlformats.org/drawingml/2006/spreadsheetDrawing">
  <oneCellAnchor>
    <from>
      <col>1</col>
      <colOff>0</colOff>
      <row>138</row>
      <rowOff>0</rowOff>
    </from>
    <ext cx="1238250" cy="714375"/>
    <pic>
      <nvPicPr>
        <cNvPr id="1" name="Image 1" descr="Picture"/>
        <cNvPicPr/>
      </nvPicPr>
      <blipFill>
        <a:blip cstate="print" r:embed="rId1"/>
        <a:stretch>
          <a:fillRect/>
        </a:stretch>
      </blipFill>
      <spPr>
        <a:prstGeom prst="rect"/>
      </spPr>
    </pic>
    <clientData/>
  </oneCellAnchor>
  <oneCellAnchor>
    <from>
      <col>3</col>
      <colOff>0</colOff>
      <row>138</row>
      <rowOff>0</rowOff>
    </from>
    <ext cx="1238250" cy="714375"/>
    <pic>
      <nvPicPr>
        <cNvPr id="2" name="Image 2" descr="Picture"/>
        <cNvPicPr/>
      </nvPicPr>
      <blipFill>
        <a:blip cstate="print" r:embed="rId2"/>
        <a:stretch>
          <a:fillRect/>
        </a:stretch>
      </blipFill>
      <spPr>
        <a:prstGeom prst="rect"/>
      </spPr>
    </pic>
    <clientData/>
  </oneCellAnchor>
</wsDr>
</file>

<file path=xl/drawings/drawing2.xml><?xml version="1.0" encoding="utf-8"?>
<wsDr xmlns:a="http://schemas.openxmlformats.org/drawingml/2006/main" xmlns:r="http://schemas.openxmlformats.org/officeDocument/2006/relationships" xmlns="http://schemas.openxmlformats.org/drawingml/2006/spreadsheetDrawing">
  <oneCellAnchor>
    <from>
      <col>1</col>
      <colOff>0</colOff>
      <row>114</row>
      <rowOff>0</rowOff>
    </from>
    <ext cx="1238250" cy="714375"/>
    <pic>
      <nvPicPr>
        <cNvPr id="1" name="Image 1" descr="Picture"/>
        <cNvPicPr/>
      </nvPicPr>
      <blipFill>
        <a:blip cstate="print" r:embed="rId1"/>
        <a:stretch>
          <a:fillRect/>
        </a:stretch>
      </blipFill>
      <spPr>
        <a:prstGeom prst="rect"/>
      </spPr>
    </pic>
    <clientData/>
  </oneCellAnchor>
  <oneCellAnchor>
    <from>
      <col>3</col>
      <colOff>0</colOff>
      <row>114</row>
      <rowOff>0</rowOff>
    </from>
    <ext cx="1238250" cy="714375"/>
    <pic>
      <nvPicPr>
        <cNvPr id="2" name="Image 2" descr="Picture"/>
        <cNvPicPr/>
      </nvPicPr>
      <blipFill>
        <a:blip cstate="print" r:embed="rId2"/>
        <a:stretch>
          <a:fillRect/>
        </a:stretch>
      </blipFill>
      <spPr>
        <a:prstGeom prst="rect"/>
      </spPr>
    </pic>
    <clientData/>
  </oneCellAnchor>
</wsDr>
</file>

<file path=xl/drawings/drawing20.xml><?xml version="1.0" encoding="utf-8"?>
<wsDr xmlns:a="http://schemas.openxmlformats.org/drawingml/2006/main" xmlns:r="http://schemas.openxmlformats.org/officeDocument/2006/relationships" xmlns="http://schemas.openxmlformats.org/drawingml/2006/spreadsheetDrawing">
  <oneCellAnchor>
    <from>
      <col>1</col>
      <colOff>0</colOff>
      <row>98</row>
      <rowOff>0</rowOff>
    </from>
    <ext cx="1238250" cy="714375"/>
    <pic>
      <nvPicPr>
        <cNvPr id="1" name="Image 1" descr="Picture"/>
        <cNvPicPr/>
      </nvPicPr>
      <blipFill>
        <a:blip cstate="print" r:embed="rId1"/>
        <a:stretch>
          <a:fillRect/>
        </a:stretch>
      </blipFill>
      <spPr>
        <a:prstGeom prst="rect"/>
      </spPr>
    </pic>
    <clientData/>
  </oneCellAnchor>
  <oneCellAnchor>
    <from>
      <col>3</col>
      <colOff>0</colOff>
      <row>98</row>
      <rowOff>0</rowOff>
    </from>
    <ext cx="1238250" cy="714375"/>
    <pic>
      <nvPicPr>
        <cNvPr id="2" name="Image 2" descr="Picture"/>
        <cNvPicPr/>
      </nvPicPr>
      <blipFill>
        <a:blip cstate="print" r:embed="rId2"/>
        <a:stretch>
          <a:fillRect/>
        </a:stretch>
      </blipFill>
      <spPr>
        <a:prstGeom prst="rect"/>
      </spPr>
    </pic>
    <clientData/>
  </oneCellAnchor>
</wsDr>
</file>

<file path=xl/drawings/drawing21.xml><?xml version="1.0" encoding="utf-8"?>
<wsDr xmlns:a="http://schemas.openxmlformats.org/drawingml/2006/main" xmlns:r="http://schemas.openxmlformats.org/officeDocument/2006/relationships" xmlns="http://schemas.openxmlformats.org/drawingml/2006/spreadsheetDrawing">
  <oneCellAnchor>
    <from>
      <col>1</col>
      <colOff>0</colOff>
      <row>98</row>
      <rowOff>0</rowOff>
    </from>
    <ext cx="1238250" cy="714375"/>
    <pic>
      <nvPicPr>
        <cNvPr id="1" name="Image 1" descr="Picture"/>
        <cNvPicPr/>
      </nvPicPr>
      <blipFill>
        <a:blip cstate="print" r:embed="rId1"/>
        <a:stretch>
          <a:fillRect/>
        </a:stretch>
      </blipFill>
      <spPr>
        <a:prstGeom prst="rect"/>
      </spPr>
    </pic>
    <clientData/>
  </oneCellAnchor>
  <oneCellAnchor>
    <from>
      <col>3</col>
      <colOff>0</colOff>
      <row>98</row>
      <rowOff>0</rowOff>
    </from>
    <ext cx="1238250" cy="714375"/>
    <pic>
      <nvPicPr>
        <cNvPr id="2" name="Image 2" descr="Picture"/>
        <cNvPicPr/>
      </nvPicPr>
      <blipFill>
        <a:blip cstate="print" r:embed="rId2"/>
        <a:stretch>
          <a:fillRect/>
        </a:stretch>
      </blipFill>
      <spPr>
        <a:prstGeom prst="rect"/>
      </spPr>
    </pic>
    <clientData/>
  </oneCellAnchor>
</wsDr>
</file>

<file path=xl/drawings/drawing22.xml><?xml version="1.0" encoding="utf-8"?>
<wsDr xmlns:a="http://schemas.openxmlformats.org/drawingml/2006/main" xmlns:r="http://schemas.openxmlformats.org/officeDocument/2006/relationships" xmlns="http://schemas.openxmlformats.org/drawingml/2006/spreadsheetDrawing">
  <oneCellAnchor>
    <from>
      <col>1</col>
      <colOff>0</colOff>
      <row>52</row>
      <rowOff>0</rowOff>
    </from>
    <ext cx="1238250" cy="714375"/>
    <pic>
      <nvPicPr>
        <cNvPr id="1" name="Image 1" descr="Picture"/>
        <cNvPicPr/>
      </nvPicPr>
      <blipFill>
        <a:blip cstate="print" r:embed="rId1"/>
        <a:stretch>
          <a:fillRect/>
        </a:stretch>
      </blipFill>
      <spPr>
        <a:prstGeom prst="rect"/>
      </spPr>
    </pic>
    <clientData/>
  </oneCellAnchor>
  <oneCellAnchor>
    <from>
      <col>3</col>
      <colOff>0</colOff>
      <row>52</row>
      <rowOff>0</rowOff>
    </from>
    <ext cx="1238250" cy="714375"/>
    <pic>
      <nvPicPr>
        <cNvPr id="2" name="Image 2" descr="Picture"/>
        <cNvPicPr/>
      </nvPicPr>
      <blipFill>
        <a:blip cstate="print" r:embed="rId2"/>
        <a:stretch>
          <a:fillRect/>
        </a:stretch>
      </blipFill>
      <spPr>
        <a:prstGeom prst="rect"/>
      </spPr>
    </pic>
    <clientData/>
  </oneCellAnchor>
</wsDr>
</file>

<file path=xl/drawings/drawing23.xml><?xml version="1.0" encoding="utf-8"?>
<wsDr xmlns:a="http://schemas.openxmlformats.org/drawingml/2006/main" xmlns:r="http://schemas.openxmlformats.org/officeDocument/2006/relationships" xmlns="http://schemas.openxmlformats.org/drawingml/2006/spreadsheetDrawing">
  <oneCellAnchor>
    <from>
      <col>1</col>
      <colOff>0</colOff>
      <row>59</row>
      <rowOff>0</rowOff>
    </from>
    <ext cx="1238250" cy="714375"/>
    <pic>
      <nvPicPr>
        <cNvPr id="1" name="Image 1" descr="Picture"/>
        <cNvPicPr/>
      </nvPicPr>
      <blipFill>
        <a:blip cstate="print" r:embed="rId1"/>
        <a:stretch>
          <a:fillRect/>
        </a:stretch>
      </blipFill>
      <spPr>
        <a:prstGeom prst="rect"/>
      </spPr>
    </pic>
    <clientData/>
  </oneCellAnchor>
  <oneCellAnchor>
    <from>
      <col>3</col>
      <colOff>0</colOff>
      <row>59</row>
      <rowOff>0</rowOff>
    </from>
    <ext cx="1238250" cy="714375"/>
    <pic>
      <nvPicPr>
        <cNvPr id="2" name="Image 2" descr="Picture"/>
        <cNvPicPr/>
      </nvPicPr>
      <blipFill>
        <a:blip cstate="print" r:embed="rId2"/>
        <a:stretch>
          <a:fillRect/>
        </a:stretch>
      </blipFill>
      <spPr>
        <a:prstGeom prst="rect"/>
      </spPr>
    </pic>
    <clientData/>
  </oneCellAnchor>
</wsDr>
</file>

<file path=xl/drawings/drawing24.xml><?xml version="1.0" encoding="utf-8"?>
<wsDr xmlns:a="http://schemas.openxmlformats.org/drawingml/2006/main" xmlns:r="http://schemas.openxmlformats.org/officeDocument/2006/relationships" xmlns="http://schemas.openxmlformats.org/drawingml/2006/spreadsheetDrawing">
  <oneCellAnchor>
    <from>
      <col>1</col>
      <colOff>0</colOff>
      <row>98</row>
      <rowOff>0</rowOff>
    </from>
    <ext cx="1238250" cy="714375"/>
    <pic>
      <nvPicPr>
        <cNvPr id="1" name="Image 1" descr="Picture"/>
        <cNvPicPr/>
      </nvPicPr>
      <blipFill>
        <a:blip cstate="print" r:embed="rId1"/>
        <a:stretch>
          <a:fillRect/>
        </a:stretch>
      </blipFill>
      <spPr>
        <a:prstGeom prst="rect"/>
      </spPr>
    </pic>
    <clientData/>
  </oneCellAnchor>
  <oneCellAnchor>
    <from>
      <col>3</col>
      <colOff>0</colOff>
      <row>98</row>
      <rowOff>0</rowOff>
    </from>
    <ext cx="1238250" cy="714375"/>
    <pic>
      <nvPicPr>
        <cNvPr id="2" name="Image 2" descr="Picture"/>
        <cNvPicPr/>
      </nvPicPr>
      <blipFill>
        <a:blip cstate="print" r:embed="rId2"/>
        <a:stretch>
          <a:fillRect/>
        </a:stretch>
      </blipFill>
      <spPr>
        <a:prstGeom prst="rect"/>
      </spPr>
    </pic>
    <clientData/>
  </oneCellAnchor>
  <oneCellAnchor>
    <from>
      <col>5</col>
      <colOff>0</colOff>
      <row>98</row>
      <rowOff>0</rowOff>
    </from>
    <ext cx="1238250" cy="714375"/>
    <pic>
      <nvPicPr>
        <cNvPr id="3" name="Image 3" descr="Picture"/>
        <cNvPicPr/>
      </nvPicPr>
      <blipFill>
        <a:blip cstate="print" r:embed="rId3"/>
        <a:stretch>
          <a:fillRect/>
        </a:stretch>
      </blipFill>
      <spPr>
        <a:prstGeom prst="rect"/>
      </spPr>
    </pic>
    <clientData/>
  </oneCellAnchor>
</wsDr>
</file>

<file path=xl/drawings/drawing25.xml><?xml version="1.0" encoding="utf-8"?>
<wsDr xmlns:a="http://schemas.openxmlformats.org/drawingml/2006/main" xmlns:r="http://schemas.openxmlformats.org/officeDocument/2006/relationships" xmlns="http://schemas.openxmlformats.org/drawingml/2006/spreadsheetDrawing">
  <oneCellAnchor>
    <from>
      <col>1</col>
      <colOff>0</colOff>
      <row>88</row>
      <rowOff>0</rowOff>
    </from>
    <ext cx="1238250" cy="714375"/>
    <pic>
      <nvPicPr>
        <cNvPr id="1" name="Image 1" descr="Picture"/>
        <cNvPicPr/>
      </nvPicPr>
      <blipFill>
        <a:blip cstate="print" r:embed="rId1"/>
        <a:stretch>
          <a:fillRect/>
        </a:stretch>
      </blipFill>
      <spPr>
        <a:prstGeom prst="rect"/>
      </spPr>
    </pic>
    <clientData/>
  </oneCellAnchor>
  <oneCellAnchor>
    <from>
      <col>3</col>
      <colOff>0</colOff>
      <row>88</row>
      <rowOff>0</rowOff>
    </from>
    <ext cx="1238250" cy="714375"/>
    <pic>
      <nvPicPr>
        <cNvPr id="2" name="Image 2" descr="Picture"/>
        <cNvPicPr/>
      </nvPicPr>
      <blipFill>
        <a:blip cstate="print" r:embed="rId2"/>
        <a:stretch>
          <a:fillRect/>
        </a:stretch>
      </blipFill>
      <spPr>
        <a:prstGeom prst="rect"/>
      </spPr>
    </pic>
    <clientData/>
  </oneCellAnchor>
</wsDr>
</file>

<file path=xl/drawings/drawing26.xml><?xml version="1.0" encoding="utf-8"?>
<wsDr xmlns:a="http://schemas.openxmlformats.org/drawingml/2006/main" xmlns:r="http://schemas.openxmlformats.org/officeDocument/2006/relationships" xmlns="http://schemas.openxmlformats.org/drawingml/2006/spreadsheetDrawing">
  <oneCellAnchor>
    <from>
      <col>1</col>
      <colOff>0</colOff>
      <row>100</row>
      <rowOff>0</rowOff>
    </from>
    <ext cx="1238250" cy="714375"/>
    <pic>
      <nvPicPr>
        <cNvPr id="1" name="Image 1" descr="Picture"/>
        <cNvPicPr/>
      </nvPicPr>
      <blipFill>
        <a:blip cstate="print" r:embed="rId1"/>
        <a:stretch>
          <a:fillRect/>
        </a:stretch>
      </blipFill>
      <spPr>
        <a:prstGeom prst="rect"/>
      </spPr>
    </pic>
    <clientData/>
  </oneCellAnchor>
  <oneCellAnchor>
    <from>
      <col>3</col>
      <colOff>0</colOff>
      <row>100</row>
      <rowOff>0</rowOff>
    </from>
    <ext cx="1238250" cy="714375"/>
    <pic>
      <nvPicPr>
        <cNvPr id="2" name="Image 2" descr="Picture"/>
        <cNvPicPr/>
      </nvPicPr>
      <blipFill>
        <a:blip cstate="print" r:embed="rId2"/>
        <a:stretch>
          <a:fillRect/>
        </a:stretch>
      </blipFill>
      <spPr>
        <a:prstGeom prst="rect"/>
      </spPr>
    </pic>
    <clientData/>
  </oneCellAnchor>
</wsDr>
</file>

<file path=xl/drawings/drawing27.xml><?xml version="1.0" encoding="utf-8"?>
<wsDr xmlns:a="http://schemas.openxmlformats.org/drawingml/2006/main" xmlns:r="http://schemas.openxmlformats.org/officeDocument/2006/relationships" xmlns="http://schemas.openxmlformats.org/drawingml/2006/spreadsheetDrawing">
  <oneCellAnchor>
    <from>
      <col>1</col>
      <colOff>0</colOff>
      <row>139</row>
      <rowOff>0</rowOff>
    </from>
    <ext cx="1238250" cy="714375"/>
    <pic>
      <nvPicPr>
        <cNvPr id="1" name="Image 1" descr="Picture"/>
        <cNvPicPr/>
      </nvPicPr>
      <blipFill>
        <a:blip cstate="print" r:embed="rId1"/>
        <a:stretch>
          <a:fillRect/>
        </a:stretch>
      </blipFill>
      <spPr>
        <a:prstGeom prst="rect"/>
      </spPr>
    </pic>
    <clientData/>
  </oneCellAnchor>
  <oneCellAnchor>
    <from>
      <col>3</col>
      <colOff>0</colOff>
      <row>139</row>
      <rowOff>0</rowOff>
    </from>
    <ext cx="1238250" cy="714375"/>
    <pic>
      <nvPicPr>
        <cNvPr id="2" name="Image 2" descr="Picture"/>
        <cNvPicPr/>
      </nvPicPr>
      <blipFill>
        <a:blip cstate="print" r:embed="rId2"/>
        <a:stretch>
          <a:fillRect/>
        </a:stretch>
      </blipFill>
      <spPr>
        <a:prstGeom prst="rect"/>
      </spPr>
    </pic>
    <clientData/>
  </oneCellAnchor>
</wsDr>
</file>

<file path=xl/drawings/drawing28.xml><?xml version="1.0" encoding="utf-8"?>
<wsDr xmlns:a="http://schemas.openxmlformats.org/drawingml/2006/main" xmlns:r="http://schemas.openxmlformats.org/officeDocument/2006/relationships" xmlns="http://schemas.openxmlformats.org/drawingml/2006/spreadsheetDrawing">
  <oneCellAnchor>
    <from>
      <col>1</col>
      <colOff>0</colOff>
      <row>306</row>
      <rowOff>0</rowOff>
    </from>
    <ext cx="1238250" cy="714375"/>
    <pic>
      <nvPicPr>
        <cNvPr id="1" name="Image 1" descr="Picture"/>
        <cNvPicPr/>
      </nvPicPr>
      <blipFill>
        <a:blip cstate="print" r:embed="rId1"/>
        <a:stretch>
          <a:fillRect/>
        </a:stretch>
      </blipFill>
      <spPr>
        <a:prstGeom prst="rect"/>
      </spPr>
    </pic>
    <clientData/>
  </oneCellAnchor>
  <oneCellAnchor>
    <from>
      <col>3</col>
      <colOff>0</colOff>
      <row>306</row>
      <rowOff>0</rowOff>
    </from>
    <ext cx="1238250" cy="714375"/>
    <pic>
      <nvPicPr>
        <cNvPr id="2" name="Image 2" descr="Picture"/>
        <cNvPicPr/>
      </nvPicPr>
      <blipFill>
        <a:blip cstate="print" r:embed="rId2"/>
        <a:stretch>
          <a:fillRect/>
        </a:stretch>
      </blipFill>
      <spPr>
        <a:prstGeom prst="rect"/>
      </spPr>
    </pic>
    <clientData/>
  </oneCellAnchor>
</wsDr>
</file>

<file path=xl/drawings/drawing29.xml><?xml version="1.0" encoding="utf-8"?>
<wsDr xmlns:a="http://schemas.openxmlformats.org/drawingml/2006/main" xmlns:r="http://schemas.openxmlformats.org/officeDocument/2006/relationships" xmlns="http://schemas.openxmlformats.org/drawingml/2006/spreadsheetDrawing">
  <oneCellAnchor>
    <from>
      <col>1</col>
      <colOff>0</colOff>
      <row>61</row>
      <rowOff>0</rowOff>
    </from>
    <ext cx="1238250" cy="714375"/>
    <pic>
      <nvPicPr>
        <cNvPr id="1" name="Image 1" descr="Picture"/>
        <cNvPicPr/>
      </nvPicPr>
      <blipFill>
        <a:blip cstate="print" r:embed="rId1"/>
        <a:stretch>
          <a:fillRect/>
        </a:stretch>
      </blipFill>
      <spPr>
        <a:prstGeom prst="rect"/>
      </spPr>
    </pic>
    <clientData/>
  </oneCellAnchor>
  <oneCellAnchor>
    <from>
      <col>3</col>
      <colOff>0</colOff>
      <row>61</row>
      <rowOff>0</rowOff>
    </from>
    <ext cx="1238250" cy="714375"/>
    <pic>
      <nvPicPr>
        <cNvPr id="2" name="Image 2" descr="Picture"/>
        <cNvPicPr/>
      </nvPicPr>
      <blipFill>
        <a:blip cstate="print" r:embed="rId2"/>
        <a:stretch>
          <a:fillRect/>
        </a:stretch>
      </blipFill>
      <spPr>
        <a:prstGeom prst="rect"/>
      </spPr>
    </pic>
    <clientData/>
  </oneCellAnchor>
</wsDr>
</file>

<file path=xl/drawings/drawing3.xml><?xml version="1.0" encoding="utf-8"?>
<wsDr xmlns:a="http://schemas.openxmlformats.org/drawingml/2006/main" xmlns:r="http://schemas.openxmlformats.org/officeDocument/2006/relationships" xmlns="http://schemas.openxmlformats.org/drawingml/2006/spreadsheetDrawing">
  <oneCellAnchor>
    <from>
      <col>1</col>
      <colOff>0</colOff>
      <row>99</row>
      <rowOff>0</rowOff>
    </from>
    <ext cx="1238250" cy="714375"/>
    <pic>
      <nvPicPr>
        <cNvPr id="1" name="Image 1" descr="Picture"/>
        <cNvPicPr/>
      </nvPicPr>
      <blipFill>
        <a:blip cstate="print" r:embed="rId1"/>
        <a:stretch>
          <a:fillRect/>
        </a:stretch>
      </blipFill>
      <spPr>
        <a:prstGeom prst="rect"/>
      </spPr>
    </pic>
    <clientData/>
  </oneCellAnchor>
  <oneCellAnchor>
    <from>
      <col>3</col>
      <colOff>0</colOff>
      <row>99</row>
      <rowOff>0</rowOff>
    </from>
    <ext cx="1238250" cy="714375"/>
    <pic>
      <nvPicPr>
        <cNvPr id="2" name="Image 2" descr="Picture"/>
        <cNvPicPr/>
      </nvPicPr>
      <blipFill>
        <a:blip cstate="print" r:embed="rId2"/>
        <a:stretch>
          <a:fillRect/>
        </a:stretch>
      </blipFill>
      <spPr>
        <a:prstGeom prst="rect"/>
      </spPr>
    </pic>
    <clientData/>
  </oneCellAnchor>
</wsDr>
</file>

<file path=xl/drawings/drawing30.xml><?xml version="1.0" encoding="utf-8"?>
<wsDr xmlns:a="http://schemas.openxmlformats.org/drawingml/2006/main" xmlns:r="http://schemas.openxmlformats.org/officeDocument/2006/relationships" xmlns="http://schemas.openxmlformats.org/drawingml/2006/spreadsheetDrawing">
  <oneCellAnchor>
    <from>
      <col>1</col>
      <colOff>0</colOff>
      <row>49</row>
      <rowOff>0</rowOff>
    </from>
    <ext cx="1238250" cy="714375"/>
    <pic>
      <nvPicPr>
        <cNvPr id="1" name="Image 1" descr="Picture"/>
        <cNvPicPr/>
      </nvPicPr>
      <blipFill>
        <a:blip cstate="print" r:embed="rId1"/>
        <a:stretch>
          <a:fillRect/>
        </a:stretch>
      </blipFill>
      <spPr>
        <a:prstGeom prst="rect"/>
      </spPr>
    </pic>
    <clientData/>
  </oneCellAnchor>
  <oneCellAnchor>
    <from>
      <col>3</col>
      <colOff>0</colOff>
      <row>49</row>
      <rowOff>0</rowOff>
    </from>
    <ext cx="1238250" cy="714375"/>
    <pic>
      <nvPicPr>
        <cNvPr id="2" name="Image 2" descr="Picture"/>
        <cNvPicPr/>
      </nvPicPr>
      <blipFill>
        <a:blip cstate="print" r:embed="rId2"/>
        <a:stretch>
          <a:fillRect/>
        </a:stretch>
      </blipFill>
      <spPr>
        <a:prstGeom prst="rect"/>
      </spPr>
    </pic>
    <clientData/>
  </oneCellAnchor>
</wsDr>
</file>

<file path=xl/drawings/drawing31.xml><?xml version="1.0" encoding="utf-8"?>
<wsDr xmlns:a="http://schemas.openxmlformats.org/drawingml/2006/main" xmlns:r="http://schemas.openxmlformats.org/officeDocument/2006/relationships" xmlns="http://schemas.openxmlformats.org/drawingml/2006/spreadsheetDrawing">
  <oneCellAnchor>
    <from>
      <col>1</col>
      <colOff>0</colOff>
      <row>82</row>
      <rowOff>0</rowOff>
    </from>
    <ext cx="1238250" cy="714375"/>
    <pic>
      <nvPicPr>
        <cNvPr id="1" name="Image 1" descr="Picture"/>
        <cNvPicPr/>
      </nvPicPr>
      <blipFill>
        <a:blip cstate="print" r:embed="rId1"/>
        <a:stretch>
          <a:fillRect/>
        </a:stretch>
      </blipFill>
      <spPr>
        <a:prstGeom prst="rect"/>
      </spPr>
    </pic>
    <clientData/>
  </oneCellAnchor>
  <oneCellAnchor>
    <from>
      <col>3</col>
      <colOff>0</colOff>
      <row>82</row>
      <rowOff>0</rowOff>
    </from>
    <ext cx="1238250" cy="714375"/>
    <pic>
      <nvPicPr>
        <cNvPr id="2" name="Image 2" descr="Picture"/>
        <cNvPicPr/>
      </nvPicPr>
      <blipFill>
        <a:blip cstate="print" r:embed="rId2"/>
        <a:stretch>
          <a:fillRect/>
        </a:stretch>
      </blipFill>
      <spPr>
        <a:prstGeom prst="rect"/>
      </spPr>
    </pic>
    <clientData/>
  </oneCellAnchor>
</wsDr>
</file>

<file path=xl/drawings/drawing32.xml><?xml version="1.0" encoding="utf-8"?>
<wsDr xmlns:a="http://schemas.openxmlformats.org/drawingml/2006/main" xmlns:r="http://schemas.openxmlformats.org/officeDocument/2006/relationships" xmlns="http://schemas.openxmlformats.org/drawingml/2006/spreadsheetDrawing">
  <oneCellAnchor>
    <from>
      <col>1</col>
      <colOff>0</colOff>
      <row>79</row>
      <rowOff>0</rowOff>
    </from>
    <ext cx="1238250" cy="714375"/>
    <pic>
      <nvPicPr>
        <cNvPr id="1" name="Image 1" descr="Picture"/>
        <cNvPicPr/>
      </nvPicPr>
      <blipFill>
        <a:blip cstate="print" r:embed="rId1"/>
        <a:stretch>
          <a:fillRect/>
        </a:stretch>
      </blipFill>
      <spPr>
        <a:prstGeom prst="rect"/>
      </spPr>
    </pic>
    <clientData/>
  </oneCellAnchor>
  <oneCellAnchor>
    <from>
      <col>3</col>
      <colOff>0</colOff>
      <row>79</row>
      <rowOff>0</rowOff>
    </from>
    <ext cx="1238250" cy="714375"/>
    <pic>
      <nvPicPr>
        <cNvPr id="2" name="Image 2" descr="Picture"/>
        <cNvPicPr/>
      </nvPicPr>
      <blipFill>
        <a:blip cstate="print" r:embed="rId2"/>
        <a:stretch>
          <a:fillRect/>
        </a:stretch>
      </blipFill>
      <spPr>
        <a:prstGeom prst="rect"/>
      </spPr>
    </pic>
    <clientData/>
  </oneCellAnchor>
</wsDr>
</file>

<file path=xl/drawings/drawing33.xml><?xml version="1.0" encoding="utf-8"?>
<wsDr xmlns:a="http://schemas.openxmlformats.org/drawingml/2006/main" xmlns:r="http://schemas.openxmlformats.org/officeDocument/2006/relationships" xmlns="http://schemas.openxmlformats.org/drawingml/2006/spreadsheetDrawing">
  <oneCellAnchor>
    <from>
      <col>1</col>
      <colOff>0</colOff>
      <row>150</row>
      <rowOff>0</rowOff>
    </from>
    <ext cx="1238250" cy="714375"/>
    <pic>
      <nvPicPr>
        <cNvPr id="1" name="Image 1" descr="Picture"/>
        <cNvPicPr/>
      </nvPicPr>
      <blipFill>
        <a:blip cstate="print" r:embed="rId1"/>
        <a:stretch>
          <a:fillRect/>
        </a:stretch>
      </blipFill>
      <spPr>
        <a:prstGeom prst="rect"/>
      </spPr>
    </pic>
    <clientData/>
  </oneCellAnchor>
  <oneCellAnchor>
    <from>
      <col>3</col>
      <colOff>0</colOff>
      <row>150</row>
      <rowOff>0</rowOff>
    </from>
    <ext cx="1238250" cy="714375"/>
    <pic>
      <nvPicPr>
        <cNvPr id="2" name="Image 2" descr="Picture"/>
        <cNvPicPr/>
      </nvPicPr>
      <blipFill>
        <a:blip cstate="print" r:embed="rId2"/>
        <a:stretch>
          <a:fillRect/>
        </a:stretch>
      </blipFill>
      <spPr>
        <a:prstGeom prst="rect"/>
      </spPr>
    </pic>
    <clientData/>
  </oneCellAnchor>
</wsDr>
</file>

<file path=xl/drawings/drawing34.xml><?xml version="1.0" encoding="utf-8"?>
<wsDr xmlns:a="http://schemas.openxmlformats.org/drawingml/2006/main" xmlns:r="http://schemas.openxmlformats.org/officeDocument/2006/relationships" xmlns="http://schemas.openxmlformats.org/drawingml/2006/spreadsheetDrawing">
  <oneCellAnchor>
    <from>
      <col>1</col>
      <colOff>0</colOff>
      <row>89</row>
      <rowOff>0</rowOff>
    </from>
    <ext cx="1238250" cy="714375"/>
    <pic>
      <nvPicPr>
        <cNvPr id="1" name="Image 1" descr="Picture"/>
        <cNvPicPr/>
      </nvPicPr>
      <blipFill>
        <a:blip cstate="print" r:embed="rId1"/>
        <a:stretch>
          <a:fillRect/>
        </a:stretch>
      </blipFill>
      <spPr>
        <a:prstGeom prst="rect"/>
      </spPr>
    </pic>
    <clientData/>
  </oneCellAnchor>
  <oneCellAnchor>
    <from>
      <col>3</col>
      <colOff>0</colOff>
      <row>89</row>
      <rowOff>0</rowOff>
    </from>
    <ext cx="1238250" cy="714375"/>
    <pic>
      <nvPicPr>
        <cNvPr id="2" name="Image 2" descr="Picture"/>
        <cNvPicPr/>
      </nvPicPr>
      <blipFill>
        <a:blip cstate="print" r:embed="rId2"/>
        <a:stretch>
          <a:fillRect/>
        </a:stretch>
      </blipFill>
      <spPr>
        <a:prstGeom prst="rect"/>
      </spPr>
    </pic>
    <clientData/>
  </oneCellAnchor>
</wsDr>
</file>

<file path=xl/drawings/drawing35.xml><?xml version="1.0" encoding="utf-8"?>
<wsDr xmlns:a="http://schemas.openxmlformats.org/drawingml/2006/main" xmlns:r="http://schemas.openxmlformats.org/officeDocument/2006/relationships" xmlns="http://schemas.openxmlformats.org/drawingml/2006/spreadsheetDrawing">
  <oneCellAnchor>
    <from>
      <col>1</col>
      <colOff>0</colOff>
      <row>99</row>
      <rowOff>0</rowOff>
    </from>
    <ext cx="1238250" cy="714375"/>
    <pic>
      <nvPicPr>
        <cNvPr id="1" name="Image 1" descr="Picture"/>
        <cNvPicPr/>
      </nvPicPr>
      <blipFill>
        <a:blip cstate="print" r:embed="rId1"/>
        <a:stretch>
          <a:fillRect/>
        </a:stretch>
      </blipFill>
      <spPr>
        <a:prstGeom prst="rect"/>
      </spPr>
    </pic>
    <clientData/>
  </oneCellAnchor>
  <oneCellAnchor>
    <from>
      <col>3</col>
      <colOff>0</colOff>
      <row>99</row>
      <rowOff>0</rowOff>
    </from>
    <ext cx="1238250" cy="714375"/>
    <pic>
      <nvPicPr>
        <cNvPr id="2" name="Image 2" descr="Picture"/>
        <cNvPicPr/>
      </nvPicPr>
      <blipFill>
        <a:blip cstate="print" r:embed="rId2"/>
        <a:stretch>
          <a:fillRect/>
        </a:stretch>
      </blipFill>
      <spPr>
        <a:prstGeom prst="rect"/>
      </spPr>
    </pic>
    <clientData/>
  </oneCellAnchor>
</wsDr>
</file>

<file path=xl/drawings/drawing36.xml><?xml version="1.0" encoding="utf-8"?>
<wsDr xmlns:a="http://schemas.openxmlformats.org/drawingml/2006/main" xmlns:r="http://schemas.openxmlformats.org/officeDocument/2006/relationships" xmlns="http://schemas.openxmlformats.org/drawingml/2006/spreadsheetDrawing">
  <oneCellAnchor>
    <from>
      <col>1</col>
      <colOff>0</colOff>
      <row>45</row>
      <rowOff>0</rowOff>
    </from>
    <ext cx="1238250" cy="714375"/>
    <pic>
      <nvPicPr>
        <cNvPr id="1" name="Image 1" descr="Picture"/>
        <cNvPicPr/>
      </nvPicPr>
      <blipFill>
        <a:blip cstate="print" r:embed="rId1"/>
        <a:stretch>
          <a:fillRect/>
        </a:stretch>
      </blipFill>
      <spPr>
        <a:prstGeom prst="rect"/>
      </spPr>
    </pic>
    <clientData/>
  </oneCellAnchor>
  <oneCellAnchor>
    <from>
      <col>3</col>
      <colOff>0</colOff>
      <row>45</row>
      <rowOff>0</rowOff>
    </from>
    <ext cx="1238250" cy="714375"/>
    <pic>
      <nvPicPr>
        <cNvPr id="2" name="Image 2" descr="Picture"/>
        <cNvPicPr/>
      </nvPicPr>
      <blipFill>
        <a:blip cstate="print" r:embed="rId2"/>
        <a:stretch>
          <a:fillRect/>
        </a:stretch>
      </blipFill>
      <spPr>
        <a:prstGeom prst="rect"/>
      </spPr>
    </pic>
    <clientData/>
  </oneCellAnchor>
</wsDr>
</file>

<file path=xl/drawings/drawing37.xml><?xml version="1.0" encoding="utf-8"?>
<wsDr xmlns:a="http://schemas.openxmlformats.org/drawingml/2006/main" xmlns:r="http://schemas.openxmlformats.org/officeDocument/2006/relationships" xmlns="http://schemas.openxmlformats.org/drawingml/2006/spreadsheetDrawing">
  <oneCellAnchor>
    <from>
      <col>1</col>
      <colOff>0</colOff>
      <row>125</row>
      <rowOff>0</rowOff>
    </from>
    <ext cx="1238250" cy="714375"/>
    <pic>
      <nvPicPr>
        <cNvPr id="1" name="Image 1" descr="Picture"/>
        <cNvPicPr/>
      </nvPicPr>
      <blipFill>
        <a:blip cstate="print" r:embed="rId1"/>
        <a:stretch>
          <a:fillRect/>
        </a:stretch>
      </blipFill>
      <spPr>
        <a:prstGeom prst="rect"/>
      </spPr>
    </pic>
    <clientData/>
  </oneCellAnchor>
  <oneCellAnchor>
    <from>
      <col>3</col>
      <colOff>0</colOff>
      <row>125</row>
      <rowOff>0</rowOff>
    </from>
    <ext cx="1238250" cy="714375"/>
    <pic>
      <nvPicPr>
        <cNvPr id="2" name="Image 2" descr="Picture"/>
        <cNvPicPr/>
      </nvPicPr>
      <blipFill>
        <a:blip cstate="print" r:embed="rId2"/>
        <a:stretch>
          <a:fillRect/>
        </a:stretch>
      </blipFill>
      <spPr>
        <a:prstGeom prst="rect"/>
      </spPr>
    </pic>
    <clientData/>
  </oneCellAnchor>
  <oneCellAnchor>
    <from>
      <col>5</col>
      <colOff>0</colOff>
      <row>125</row>
      <rowOff>0</rowOff>
    </from>
    <ext cx="1238250" cy="714375"/>
    <pic>
      <nvPicPr>
        <cNvPr id="3" name="Image 3" descr="Picture"/>
        <cNvPicPr/>
      </nvPicPr>
      <blipFill>
        <a:blip cstate="print" r:embed="rId3"/>
        <a:stretch>
          <a:fillRect/>
        </a:stretch>
      </blipFill>
      <spPr>
        <a:prstGeom prst="rect"/>
      </spPr>
    </pic>
    <clientData/>
  </oneCellAnchor>
</wsDr>
</file>

<file path=xl/drawings/drawing38.xml><?xml version="1.0" encoding="utf-8"?>
<wsDr xmlns:a="http://schemas.openxmlformats.org/drawingml/2006/main" xmlns:r="http://schemas.openxmlformats.org/officeDocument/2006/relationships" xmlns="http://schemas.openxmlformats.org/drawingml/2006/spreadsheetDrawing">
  <oneCellAnchor>
    <from>
      <col>1</col>
      <colOff>0</colOff>
      <row>93</row>
      <rowOff>0</rowOff>
    </from>
    <ext cx="1238250" cy="714375"/>
    <pic>
      <nvPicPr>
        <cNvPr id="1" name="Image 1" descr="Picture"/>
        <cNvPicPr/>
      </nvPicPr>
      <blipFill>
        <a:blip cstate="print" r:embed="rId1"/>
        <a:stretch>
          <a:fillRect/>
        </a:stretch>
      </blipFill>
      <spPr>
        <a:prstGeom prst="rect"/>
      </spPr>
    </pic>
    <clientData/>
  </oneCellAnchor>
  <oneCellAnchor>
    <from>
      <col>3</col>
      <colOff>0</colOff>
      <row>93</row>
      <rowOff>0</rowOff>
    </from>
    <ext cx="1238250" cy="714375"/>
    <pic>
      <nvPicPr>
        <cNvPr id="2" name="Image 2" descr="Picture"/>
        <cNvPicPr/>
      </nvPicPr>
      <blipFill>
        <a:blip cstate="print" r:embed="rId2"/>
        <a:stretch>
          <a:fillRect/>
        </a:stretch>
      </blipFill>
      <spPr>
        <a:prstGeom prst="rect"/>
      </spPr>
    </pic>
    <clientData/>
  </oneCellAnchor>
</wsDr>
</file>

<file path=xl/drawings/drawing39.xml><?xml version="1.0" encoding="utf-8"?>
<wsDr xmlns:a="http://schemas.openxmlformats.org/drawingml/2006/main" xmlns:r="http://schemas.openxmlformats.org/officeDocument/2006/relationships" xmlns="http://schemas.openxmlformats.org/drawingml/2006/spreadsheetDrawing">
  <oneCellAnchor>
    <from>
      <col>1</col>
      <colOff>0</colOff>
      <row>83</row>
      <rowOff>0</rowOff>
    </from>
    <ext cx="1238250" cy="714375"/>
    <pic>
      <nvPicPr>
        <cNvPr id="1" name="Image 1" descr="Picture"/>
        <cNvPicPr/>
      </nvPicPr>
      <blipFill>
        <a:blip cstate="print" r:embed="rId1"/>
        <a:stretch>
          <a:fillRect/>
        </a:stretch>
      </blipFill>
      <spPr>
        <a:prstGeom prst="rect"/>
      </spPr>
    </pic>
    <clientData/>
  </oneCellAnchor>
  <oneCellAnchor>
    <from>
      <col>3</col>
      <colOff>0</colOff>
      <row>83</row>
      <rowOff>0</rowOff>
    </from>
    <ext cx="1238250" cy="714375"/>
    <pic>
      <nvPicPr>
        <cNvPr id="2" name="Image 2" descr="Picture"/>
        <cNvPicPr/>
      </nvPicPr>
      <blipFill>
        <a:blip cstate="print" r:embed="rId2"/>
        <a:stretch>
          <a:fillRect/>
        </a:stretch>
      </blipFill>
      <spPr>
        <a:prstGeom prst="rect"/>
      </spPr>
    </pic>
    <clientData/>
  </oneCellAnchor>
</wsDr>
</file>

<file path=xl/drawings/drawing4.xml><?xml version="1.0" encoding="utf-8"?>
<wsDr xmlns:a="http://schemas.openxmlformats.org/drawingml/2006/main" xmlns:r="http://schemas.openxmlformats.org/officeDocument/2006/relationships" xmlns="http://schemas.openxmlformats.org/drawingml/2006/spreadsheetDrawing">
  <oneCellAnchor>
    <from>
      <col>1</col>
      <colOff>0</colOff>
      <row>82</row>
      <rowOff>0</rowOff>
    </from>
    <ext cx="1238250" cy="714375"/>
    <pic>
      <nvPicPr>
        <cNvPr id="1" name="Image 1" descr="Picture"/>
        <cNvPicPr/>
      </nvPicPr>
      <blipFill>
        <a:blip cstate="print" r:embed="rId1"/>
        <a:stretch>
          <a:fillRect/>
        </a:stretch>
      </blipFill>
      <spPr>
        <a:prstGeom prst="rect"/>
      </spPr>
    </pic>
    <clientData/>
  </oneCellAnchor>
  <oneCellAnchor>
    <from>
      <col>3</col>
      <colOff>0</colOff>
      <row>82</row>
      <rowOff>0</rowOff>
    </from>
    <ext cx="1238250" cy="714375"/>
    <pic>
      <nvPicPr>
        <cNvPr id="2" name="Image 2" descr="Picture"/>
        <cNvPicPr/>
      </nvPicPr>
      <blipFill>
        <a:blip cstate="print" r:embed="rId2"/>
        <a:stretch>
          <a:fillRect/>
        </a:stretch>
      </blipFill>
      <spPr>
        <a:prstGeom prst="rect"/>
      </spPr>
    </pic>
    <clientData/>
  </oneCellAnchor>
</wsDr>
</file>

<file path=xl/drawings/drawing40.xml><?xml version="1.0" encoding="utf-8"?>
<wsDr xmlns:a="http://schemas.openxmlformats.org/drawingml/2006/main" xmlns:r="http://schemas.openxmlformats.org/officeDocument/2006/relationships" xmlns="http://schemas.openxmlformats.org/drawingml/2006/spreadsheetDrawing">
  <oneCellAnchor>
    <from>
      <col>1</col>
      <colOff>0</colOff>
      <row>53</row>
      <rowOff>0</rowOff>
    </from>
    <ext cx="1238250" cy="714375"/>
    <pic>
      <nvPicPr>
        <cNvPr id="1" name="Image 1" descr="Picture"/>
        <cNvPicPr/>
      </nvPicPr>
      <blipFill>
        <a:blip cstate="print" r:embed="rId1"/>
        <a:stretch>
          <a:fillRect/>
        </a:stretch>
      </blipFill>
      <spPr>
        <a:prstGeom prst="rect"/>
      </spPr>
    </pic>
    <clientData/>
  </oneCellAnchor>
  <oneCellAnchor>
    <from>
      <col>3</col>
      <colOff>0</colOff>
      <row>53</row>
      <rowOff>0</rowOff>
    </from>
    <ext cx="1238250" cy="714375"/>
    <pic>
      <nvPicPr>
        <cNvPr id="2" name="Image 2" descr="Picture"/>
        <cNvPicPr/>
      </nvPicPr>
      <blipFill>
        <a:blip cstate="print" r:embed="rId2"/>
        <a:stretch>
          <a:fillRect/>
        </a:stretch>
      </blipFill>
      <spPr>
        <a:prstGeom prst="rect"/>
      </spPr>
    </pic>
    <clientData/>
  </oneCellAnchor>
</wsDr>
</file>

<file path=xl/drawings/drawing41.xml><?xml version="1.0" encoding="utf-8"?>
<wsDr xmlns:a="http://schemas.openxmlformats.org/drawingml/2006/main" xmlns:r="http://schemas.openxmlformats.org/officeDocument/2006/relationships" xmlns="http://schemas.openxmlformats.org/drawingml/2006/spreadsheetDrawing">
  <oneCellAnchor>
    <from>
      <col>1</col>
      <colOff>0</colOff>
      <row>78</row>
      <rowOff>0</rowOff>
    </from>
    <ext cx="1238250" cy="714375"/>
    <pic>
      <nvPicPr>
        <cNvPr id="1" name="Image 1" descr="Picture"/>
        <cNvPicPr/>
      </nvPicPr>
      <blipFill>
        <a:blip cstate="print" r:embed="rId1"/>
        <a:stretch>
          <a:fillRect/>
        </a:stretch>
      </blipFill>
      <spPr>
        <a:prstGeom prst="rect"/>
      </spPr>
    </pic>
    <clientData/>
  </oneCellAnchor>
  <oneCellAnchor>
    <from>
      <col>3</col>
      <colOff>0</colOff>
      <row>78</row>
      <rowOff>0</rowOff>
    </from>
    <ext cx="1238250" cy="714375"/>
    <pic>
      <nvPicPr>
        <cNvPr id="2" name="Image 2" descr="Picture"/>
        <cNvPicPr/>
      </nvPicPr>
      <blipFill>
        <a:blip cstate="print" r:embed="rId2"/>
        <a:stretch>
          <a:fillRect/>
        </a:stretch>
      </blipFill>
      <spPr>
        <a:prstGeom prst="rect"/>
      </spPr>
    </pic>
    <clientData/>
  </oneCellAnchor>
</wsDr>
</file>

<file path=xl/drawings/drawing42.xml><?xml version="1.0" encoding="utf-8"?>
<wsDr xmlns:a="http://schemas.openxmlformats.org/drawingml/2006/main" xmlns:r="http://schemas.openxmlformats.org/officeDocument/2006/relationships" xmlns="http://schemas.openxmlformats.org/drawingml/2006/spreadsheetDrawing">
  <oneCellAnchor>
    <from>
      <col>1</col>
      <colOff>0</colOff>
      <row>297</row>
      <rowOff>0</rowOff>
    </from>
    <ext cx="1238250" cy="714375"/>
    <pic>
      <nvPicPr>
        <cNvPr id="1" name="Image 1" descr="Picture"/>
        <cNvPicPr/>
      </nvPicPr>
      <blipFill>
        <a:blip cstate="print" r:embed="rId1"/>
        <a:stretch>
          <a:fillRect/>
        </a:stretch>
      </blipFill>
      <spPr>
        <a:prstGeom prst="rect"/>
      </spPr>
    </pic>
    <clientData/>
  </oneCellAnchor>
  <oneCellAnchor>
    <from>
      <col>3</col>
      <colOff>0</colOff>
      <row>297</row>
      <rowOff>0</rowOff>
    </from>
    <ext cx="1238250" cy="714375"/>
    <pic>
      <nvPicPr>
        <cNvPr id="2" name="Image 2" descr="Picture"/>
        <cNvPicPr/>
      </nvPicPr>
      <blipFill>
        <a:blip cstate="print" r:embed="rId2"/>
        <a:stretch>
          <a:fillRect/>
        </a:stretch>
      </blipFill>
      <spPr>
        <a:prstGeom prst="rect"/>
      </spPr>
    </pic>
    <clientData/>
  </oneCellAnchor>
</wsDr>
</file>

<file path=xl/drawings/drawing43.xml><?xml version="1.0" encoding="utf-8"?>
<wsDr xmlns:a="http://schemas.openxmlformats.org/drawingml/2006/main" xmlns:r="http://schemas.openxmlformats.org/officeDocument/2006/relationships" xmlns="http://schemas.openxmlformats.org/drawingml/2006/spreadsheetDrawing">
  <oneCellAnchor>
    <from>
      <col>1</col>
      <colOff>0</colOff>
      <row>122</row>
      <rowOff>0</rowOff>
    </from>
    <ext cx="1238250" cy="714375"/>
    <pic>
      <nvPicPr>
        <cNvPr id="1" name="Image 1" descr="Picture"/>
        <cNvPicPr/>
      </nvPicPr>
      <blipFill>
        <a:blip cstate="print" r:embed="rId1"/>
        <a:stretch>
          <a:fillRect/>
        </a:stretch>
      </blipFill>
      <spPr>
        <a:prstGeom prst="rect"/>
      </spPr>
    </pic>
    <clientData/>
  </oneCellAnchor>
  <oneCellAnchor>
    <from>
      <col>3</col>
      <colOff>0</colOff>
      <row>122</row>
      <rowOff>0</rowOff>
    </from>
    <ext cx="1238250" cy="714375"/>
    <pic>
      <nvPicPr>
        <cNvPr id="2" name="Image 2" descr="Picture"/>
        <cNvPicPr/>
      </nvPicPr>
      <blipFill>
        <a:blip cstate="print" r:embed="rId2"/>
        <a:stretch>
          <a:fillRect/>
        </a:stretch>
      </blipFill>
      <spPr>
        <a:prstGeom prst="rect"/>
      </spPr>
    </pic>
    <clientData/>
  </oneCellAnchor>
</wsDr>
</file>

<file path=xl/drawings/drawing44.xml><?xml version="1.0" encoding="utf-8"?>
<wsDr xmlns:a="http://schemas.openxmlformats.org/drawingml/2006/main" xmlns:r="http://schemas.openxmlformats.org/officeDocument/2006/relationships" xmlns="http://schemas.openxmlformats.org/drawingml/2006/spreadsheetDrawing">
  <oneCellAnchor>
    <from>
      <col>1</col>
      <colOff>0</colOff>
      <row>46</row>
      <rowOff>0</rowOff>
    </from>
    <ext cx="1238250" cy="714375"/>
    <pic>
      <nvPicPr>
        <cNvPr id="1" name="Image 1" descr="Picture"/>
        <cNvPicPr/>
      </nvPicPr>
      <blipFill>
        <a:blip cstate="print" r:embed="rId1"/>
        <a:stretch>
          <a:fillRect/>
        </a:stretch>
      </blipFill>
      <spPr>
        <a:prstGeom prst="rect"/>
      </spPr>
    </pic>
    <clientData/>
  </oneCellAnchor>
  <oneCellAnchor>
    <from>
      <col>3</col>
      <colOff>0</colOff>
      <row>46</row>
      <rowOff>0</rowOff>
    </from>
    <ext cx="1238250" cy="714375"/>
    <pic>
      <nvPicPr>
        <cNvPr id="2" name="Image 2" descr="Picture"/>
        <cNvPicPr/>
      </nvPicPr>
      <blipFill>
        <a:blip cstate="print" r:embed="rId2"/>
        <a:stretch>
          <a:fillRect/>
        </a:stretch>
      </blipFill>
      <spPr>
        <a:prstGeom prst="rect"/>
      </spPr>
    </pic>
    <clientData/>
  </oneCellAnchor>
</wsDr>
</file>

<file path=xl/drawings/drawing45.xml><?xml version="1.0" encoding="utf-8"?>
<wsDr xmlns:a="http://schemas.openxmlformats.org/drawingml/2006/main" xmlns:r="http://schemas.openxmlformats.org/officeDocument/2006/relationships" xmlns="http://schemas.openxmlformats.org/drawingml/2006/spreadsheetDrawing">
  <oneCellAnchor>
    <from>
      <col>1</col>
      <colOff>0</colOff>
      <row>97</row>
      <rowOff>0</rowOff>
    </from>
    <ext cx="1238250" cy="714375"/>
    <pic>
      <nvPicPr>
        <cNvPr id="1" name="Image 1" descr="Picture"/>
        <cNvPicPr/>
      </nvPicPr>
      <blipFill>
        <a:blip cstate="print" r:embed="rId1"/>
        <a:stretch>
          <a:fillRect/>
        </a:stretch>
      </blipFill>
      <spPr>
        <a:prstGeom prst="rect"/>
      </spPr>
    </pic>
    <clientData/>
  </oneCellAnchor>
  <oneCellAnchor>
    <from>
      <col>3</col>
      <colOff>0</colOff>
      <row>97</row>
      <rowOff>0</rowOff>
    </from>
    <ext cx="1238250" cy="714375"/>
    <pic>
      <nvPicPr>
        <cNvPr id="2" name="Image 2" descr="Picture"/>
        <cNvPicPr/>
      </nvPicPr>
      <blipFill>
        <a:blip cstate="print" r:embed="rId2"/>
        <a:stretch>
          <a:fillRect/>
        </a:stretch>
      </blipFill>
      <spPr>
        <a:prstGeom prst="rect"/>
      </spPr>
    </pic>
    <clientData/>
  </oneCellAnchor>
</wsDr>
</file>

<file path=xl/drawings/drawing46.xml><?xml version="1.0" encoding="utf-8"?>
<wsDr xmlns:a="http://schemas.openxmlformats.org/drawingml/2006/main" xmlns:r="http://schemas.openxmlformats.org/officeDocument/2006/relationships" xmlns="http://schemas.openxmlformats.org/drawingml/2006/spreadsheetDrawing">
  <oneCellAnchor>
    <from>
      <col>1</col>
      <colOff>0</colOff>
      <row>60</row>
      <rowOff>0</rowOff>
    </from>
    <ext cx="1238250" cy="714375"/>
    <pic>
      <nvPicPr>
        <cNvPr id="1" name="Image 1" descr="Picture"/>
        <cNvPicPr/>
      </nvPicPr>
      <blipFill>
        <a:blip cstate="print" r:embed="rId1"/>
        <a:stretch>
          <a:fillRect/>
        </a:stretch>
      </blipFill>
      <spPr>
        <a:prstGeom prst="rect"/>
      </spPr>
    </pic>
    <clientData/>
  </oneCellAnchor>
  <oneCellAnchor>
    <from>
      <col>3</col>
      <colOff>0</colOff>
      <row>60</row>
      <rowOff>0</rowOff>
    </from>
    <ext cx="1238250" cy="714375"/>
    <pic>
      <nvPicPr>
        <cNvPr id="2" name="Image 2" descr="Picture"/>
        <cNvPicPr/>
      </nvPicPr>
      <blipFill>
        <a:blip cstate="print" r:embed="rId2"/>
        <a:stretch>
          <a:fillRect/>
        </a:stretch>
      </blipFill>
      <spPr>
        <a:prstGeom prst="rect"/>
      </spPr>
    </pic>
    <clientData/>
  </oneCellAnchor>
</wsDr>
</file>

<file path=xl/drawings/drawing47.xml><?xml version="1.0" encoding="utf-8"?>
<wsDr xmlns:a="http://schemas.openxmlformats.org/drawingml/2006/main" xmlns:r="http://schemas.openxmlformats.org/officeDocument/2006/relationships" xmlns="http://schemas.openxmlformats.org/drawingml/2006/spreadsheetDrawing">
  <oneCellAnchor>
    <from>
      <col>1</col>
      <colOff>0</colOff>
      <row>86</row>
      <rowOff>0</rowOff>
    </from>
    <ext cx="1238250" cy="714375"/>
    <pic>
      <nvPicPr>
        <cNvPr id="1" name="Image 1" descr="Picture"/>
        <cNvPicPr/>
      </nvPicPr>
      <blipFill>
        <a:blip cstate="print" r:embed="rId1"/>
        <a:stretch>
          <a:fillRect/>
        </a:stretch>
      </blipFill>
      <spPr>
        <a:prstGeom prst="rect"/>
      </spPr>
    </pic>
    <clientData/>
  </oneCellAnchor>
  <oneCellAnchor>
    <from>
      <col>3</col>
      <colOff>0</colOff>
      <row>86</row>
      <rowOff>0</rowOff>
    </from>
    <ext cx="1238250" cy="714375"/>
    <pic>
      <nvPicPr>
        <cNvPr id="2" name="Image 2" descr="Picture"/>
        <cNvPicPr/>
      </nvPicPr>
      <blipFill>
        <a:blip cstate="print" r:embed="rId2"/>
        <a:stretch>
          <a:fillRect/>
        </a:stretch>
      </blipFill>
      <spPr>
        <a:prstGeom prst="rect"/>
      </spPr>
    </pic>
    <clientData/>
  </oneCellAnchor>
</wsDr>
</file>

<file path=xl/drawings/drawing48.xml><?xml version="1.0" encoding="utf-8"?>
<wsDr xmlns:a="http://schemas.openxmlformats.org/drawingml/2006/main" xmlns:r="http://schemas.openxmlformats.org/officeDocument/2006/relationships" xmlns="http://schemas.openxmlformats.org/drawingml/2006/spreadsheetDrawing">
  <oneCellAnchor>
    <from>
      <col>1</col>
      <colOff>0</colOff>
      <row>486</row>
      <rowOff>0</rowOff>
    </from>
    <ext cx="1238250" cy="714375"/>
    <pic>
      <nvPicPr>
        <cNvPr id="1" name="Image 1" descr="Picture"/>
        <cNvPicPr/>
      </nvPicPr>
      <blipFill>
        <a:blip cstate="print" r:embed="rId1"/>
        <a:stretch>
          <a:fillRect/>
        </a:stretch>
      </blipFill>
      <spPr>
        <a:prstGeom prst="rect"/>
      </spPr>
    </pic>
    <clientData/>
  </oneCellAnchor>
  <oneCellAnchor>
    <from>
      <col>3</col>
      <colOff>0</colOff>
      <row>486</row>
      <rowOff>0</rowOff>
    </from>
    <ext cx="1238250" cy="714375"/>
    <pic>
      <nvPicPr>
        <cNvPr id="2" name="Image 2" descr="Picture"/>
        <cNvPicPr/>
      </nvPicPr>
      <blipFill>
        <a:blip cstate="print" r:embed="rId2"/>
        <a:stretch>
          <a:fillRect/>
        </a:stretch>
      </blipFill>
      <spPr>
        <a:prstGeom prst="rect"/>
      </spPr>
    </pic>
    <clientData/>
  </oneCellAnchor>
</wsDr>
</file>

<file path=xl/drawings/drawing49.xml><?xml version="1.0" encoding="utf-8"?>
<wsDr xmlns:a="http://schemas.openxmlformats.org/drawingml/2006/main" xmlns:r="http://schemas.openxmlformats.org/officeDocument/2006/relationships" xmlns="http://schemas.openxmlformats.org/drawingml/2006/spreadsheetDrawing">
  <oneCellAnchor>
    <from>
      <col>1</col>
      <colOff>0</colOff>
      <row>215</row>
      <rowOff>0</rowOff>
    </from>
    <ext cx="1238250" cy="714375"/>
    <pic>
      <nvPicPr>
        <cNvPr id="1" name="Image 1" descr="Picture"/>
        <cNvPicPr/>
      </nvPicPr>
      <blipFill>
        <a:blip cstate="print" r:embed="rId1"/>
        <a:stretch>
          <a:fillRect/>
        </a:stretch>
      </blipFill>
      <spPr>
        <a:prstGeom prst="rect"/>
      </spPr>
    </pic>
    <clientData/>
  </oneCellAnchor>
  <oneCellAnchor>
    <from>
      <col>3</col>
      <colOff>0</colOff>
      <row>215</row>
      <rowOff>0</rowOff>
    </from>
    <ext cx="1238250" cy="714375"/>
    <pic>
      <nvPicPr>
        <cNvPr id="2" name="Image 2" descr="Picture"/>
        <cNvPicPr/>
      </nvPicPr>
      <blipFill>
        <a:blip cstate="print" r:embed="rId2"/>
        <a:stretch>
          <a:fillRect/>
        </a:stretch>
      </blipFill>
      <spPr>
        <a:prstGeom prst="rect"/>
      </spPr>
    </pic>
    <clientData/>
  </oneCellAnchor>
</wsDr>
</file>

<file path=xl/drawings/drawing5.xml><?xml version="1.0" encoding="utf-8"?>
<wsDr xmlns:a="http://schemas.openxmlformats.org/drawingml/2006/main" xmlns:r="http://schemas.openxmlformats.org/officeDocument/2006/relationships" xmlns="http://schemas.openxmlformats.org/drawingml/2006/spreadsheetDrawing">
  <oneCellAnchor>
    <from>
      <col>1</col>
      <colOff>0</colOff>
      <row>101</row>
      <rowOff>0</rowOff>
    </from>
    <ext cx="1238250" cy="714375"/>
    <pic>
      <nvPicPr>
        <cNvPr id="1" name="Image 1" descr="Picture"/>
        <cNvPicPr/>
      </nvPicPr>
      <blipFill>
        <a:blip cstate="print" r:embed="rId1"/>
        <a:stretch>
          <a:fillRect/>
        </a:stretch>
      </blipFill>
      <spPr>
        <a:prstGeom prst="rect"/>
      </spPr>
    </pic>
    <clientData/>
  </oneCellAnchor>
  <oneCellAnchor>
    <from>
      <col>3</col>
      <colOff>0</colOff>
      <row>101</row>
      <rowOff>0</rowOff>
    </from>
    <ext cx="1238250" cy="714375"/>
    <pic>
      <nvPicPr>
        <cNvPr id="2" name="Image 2" descr="Picture"/>
        <cNvPicPr/>
      </nvPicPr>
      <blipFill>
        <a:blip cstate="print" r:embed="rId2"/>
        <a:stretch>
          <a:fillRect/>
        </a:stretch>
      </blipFill>
      <spPr>
        <a:prstGeom prst="rect"/>
      </spPr>
    </pic>
    <clientData/>
  </oneCellAnchor>
</wsDr>
</file>

<file path=xl/drawings/drawing50.xml><?xml version="1.0" encoding="utf-8"?>
<wsDr xmlns:a="http://schemas.openxmlformats.org/drawingml/2006/main" xmlns:r="http://schemas.openxmlformats.org/officeDocument/2006/relationships" xmlns="http://schemas.openxmlformats.org/drawingml/2006/spreadsheetDrawing">
  <oneCellAnchor>
    <from>
      <col>1</col>
      <colOff>0</colOff>
      <row>63</row>
      <rowOff>0</rowOff>
    </from>
    <ext cx="1238250" cy="714375"/>
    <pic>
      <nvPicPr>
        <cNvPr id="1" name="Image 1" descr="Picture"/>
        <cNvPicPr/>
      </nvPicPr>
      <blipFill>
        <a:blip cstate="print" r:embed="rId1"/>
        <a:stretch>
          <a:fillRect/>
        </a:stretch>
      </blipFill>
      <spPr>
        <a:prstGeom prst="rect"/>
      </spPr>
    </pic>
    <clientData/>
  </oneCellAnchor>
  <oneCellAnchor>
    <from>
      <col>3</col>
      <colOff>0</colOff>
      <row>63</row>
      <rowOff>0</rowOff>
    </from>
    <ext cx="1238250" cy="714375"/>
    <pic>
      <nvPicPr>
        <cNvPr id="2" name="Image 2" descr="Picture"/>
        <cNvPicPr/>
      </nvPicPr>
      <blipFill>
        <a:blip cstate="print" r:embed="rId2"/>
        <a:stretch>
          <a:fillRect/>
        </a:stretch>
      </blipFill>
      <spPr>
        <a:prstGeom prst="rect"/>
      </spPr>
    </pic>
    <clientData/>
  </oneCellAnchor>
</wsDr>
</file>

<file path=xl/drawings/drawing51.xml><?xml version="1.0" encoding="utf-8"?>
<wsDr xmlns:a="http://schemas.openxmlformats.org/drawingml/2006/main" xmlns:r="http://schemas.openxmlformats.org/officeDocument/2006/relationships" xmlns="http://schemas.openxmlformats.org/drawingml/2006/spreadsheetDrawing">
  <oneCellAnchor>
    <from>
      <col>1</col>
      <colOff>0</colOff>
      <row>70</row>
      <rowOff>0</rowOff>
    </from>
    <ext cx="1238250" cy="714375"/>
    <pic>
      <nvPicPr>
        <cNvPr id="1" name="Image 1" descr="Picture"/>
        <cNvPicPr/>
      </nvPicPr>
      <blipFill>
        <a:blip cstate="print" r:embed="rId1"/>
        <a:stretch>
          <a:fillRect/>
        </a:stretch>
      </blipFill>
      <spPr>
        <a:prstGeom prst="rect"/>
      </spPr>
    </pic>
    <clientData/>
  </oneCellAnchor>
  <oneCellAnchor>
    <from>
      <col>3</col>
      <colOff>0</colOff>
      <row>70</row>
      <rowOff>0</rowOff>
    </from>
    <ext cx="1238250" cy="714375"/>
    <pic>
      <nvPicPr>
        <cNvPr id="2" name="Image 2" descr="Picture"/>
        <cNvPicPr/>
      </nvPicPr>
      <blipFill>
        <a:blip cstate="print" r:embed="rId2"/>
        <a:stretch>
          <a:fillRect/>
        </a:stretch>
      </blipFill>
      <spPr>
        <a:prstGeom prst="rect"/>
      </spPr>
    </pic>
    <clientData/>
  </oneCellAnchor>
</wsDr>
</file>

<file path=xl/drawings/drawing52.xml><?xml version="1.0" encoding="utf-8"?>
<wsDr xmlns:a="http://schemas.openxmlformats.org/drawingml/2006/main" xmlns:r="http://schemas.openxmlformats.org/officeDocument/2006/relationships" xmlns="http://schemas.openxmlformats.org/drawingml/2006/spreadsheetDrawing">
  <oneCellAnchor>
    <from>
      <col>1</col>
      <colOff>0</colOff>
      <row>321</row>
      <rowOff>0</rowOff>
    </from>
    <ext cx="1238250" cy="714375"/>
    <pic>
      <nvPicPr>
        <cNvPr id="1" name="Image 1" descr="Picture"/>
        <cNvPicPr/>
      </nvPicPr>
      <blipFill>
        <a:blip cstate="print" r:embed="rId1"/>
        <a:stretch>
          <a:fillRect/>
        </a:stretch>
      </blipFill>
      <spPr>
        <a:prstGeom prst="rect"/>
      </spPr>
    </pic>
    <clientData/>
  </oneCellAnchor>
  <oneCellAnchor>
    <from>
      <col>3</col>
      <colOff>0</colOff>
      <row>321</row>
      <rowOff>0</rowOff>
    </from>
    <ext cx="1238250" cy="714375"/>
    <pic>
      <nvPicPr>
        <cNvPr id="2" name="Image 2" descr="Picture"/>
        <cNvPicPr/>
      </nvPicPr>
      <blipFill>
        <a:blip cstate="print" r:embed="rId2"/>
        <a:stretch>
          <a:fillRect/>
        </a:stretch>
      </blipFill>
      <spPr>
        <a:prstGeom prst="rect"/>
      </spPr>
    </pic>
    <clientData/>
  </oneCellAnchor>
</wsDr>
</file>

<file path=xl/drawings/drawing53.xml><?xml version="1.0" encoding="utf-8"?>
<wsDr xmlns:a="http://schemas.openxmlformats.org/drawingml/2006/main" xmlns:r="http://schemas.openxmlformats.org/officeDocument/2006/relationships" xmlns="http://schemas.openxmlformats.org/drawingml/2006/spreadsheetDrawing">
  <oneCellAnchor>
    <from>
      <col>1</col>
      <colOff>0</colOff>
      <row>153</row>
      <rowOff>0</rowOff>
    </from>
    <ext cx="1238250" cy="714375"/>
    <pic>
      <nvPicPr>
        <cNvPr id="1" name="Image 1" descr="Picture"/>
        <cNvPicPr/>
      </nvPicPr>
      <blipFill>
        <a:blip cstate="print" r:embed="rId1"/>
        <a:stretch>
          <a:fillRect/>
        </a:stretch>
      </blipFill>
      <spPr>
        <a:prstGeom prst="rect"/>
      </spPr>
    </pic>
    <clientData/>
  </oneCellAnchor>
  <oneCellAnchor>
    <from>
      <col>3</col>
      <colOff>0</colOff>
      <row>153</row>
      <rowOff>0</rowOff>
    </from>
    <ext cx="1238250" cy="714375"/>
    <pic>
      <nvPicPr>
        <cNvPr id="2" name="Image 2" descr="Picture"/>
        <cNvPicPr/>
      </nvPicPr>
      <blipFill>
        <a:blip cstate="print" r:embed="rId2"/>
        <a:stretch>
          <a:fillRect/>
        </a:stretch>
      </blipFill>
      <spPr>
        <a:prstGeom prst="rect"/>
      </spPr>
    </pic>
    <clientData/>
  </oneCellAnchor>
</wsDr>
</file>

<file path=xl/drawings/drawing54.xml><?xml version="1.0" encoding="utf-8"?>
<wsDr xmlns:a="http://schemas.openxmlformats.org/drawingml/2006/main" xmlns:r="http://schemas.openxmlformats.org/officeDocument/2006/relationships" xmlns="http://schemas.openxmlformats.org/drawingml/2006/spreadsheetDrawing">
  <oneCellAnchor>
    <from>
      <col>1</col>
      <colOff>0</colOff>
      <row>145</row>
      <rowOff>0</rowOff>
    </from>
    <ext cx="1238250" cy="714375"/>
    <pic>
      <nvPicPr>
        <cNvPr id="1" name="Image 1" descr="Picture"/>
        <cNvPicPr/>
      </nvPicPr>
      <blipFill>
        <a:blip cstate="print" r:embed="rId1"/>
        <a:stretch>
          <a:fillRect/>
        </a:stretch>
      </blipFill>
      <spPr>
        <a:prstGeom prst="rect"/>
      </spPr>
    </pic>
    <clientData/>
  </oneCellAnchor>
  <oneCellAnchor>
    <from>
      <col>3</col>
      <colOff>0</colOff>
      <row>145</row>
      <rowOff>0</rowOff>
    </from>
    <ext cx="1238250" cy="714375"/>
    <pic>
      <nvPicPr>
        <cNvPr id="2" name="Image 2" descr="Picture"/>
        <cNvPicPr/>
      </nvPicPr>
      <blipFill>
        <a:blip cstate="print" r:embed="rId2"/>
        <a:stretch>
          <a:fillRect/>
        </a:stretch>
      </blipFill>
      <spPr>
        <a:prstGeom prst="rect"/>
      </spPr>
    </pic>
    <clientData/>
  </oneCellAnchor>
</wsDr>
</file>

<file path=xl/drawings/drawing55.xml><?xml version="1.0" encoding="utf-8"?>
<wsDr xmlns:a="http://schemas.openxmlformats.org/drawingml/2006/main" xmlns:r="http://schemas.openxmlformats.org/officeDocument/2006/relationships" xmlns="http://schemas.openxmlformats.org/drawingml/2006/spreadsheetDrawing">
  <oneCellAnchor>
    <from>
      <col>1</col>
      <colOff>0</colOff>
      <row>45</row>
      <rowOff>0</rowOff>
    </from>
    <ext cx="1238250" cy="714375"/>
    <pic>
      <nvPicPr>
        <cNvPr id="1" name="Image 1" descr="Picture"/>
        <cNvPicPr/>
      </nvPicPr>
      <blipFill>
        <a:blip cstate="print" r:embed="rId1"/>
        <a:stretch>
          <a:fillRect/>
        </a:stretch>
      </blipFill>
      <spPr>
        <a:prstGeom prst="rect"/>
      </spPr>
    </pic>
    <clientData/>
  </oneCellAnchor>
  <oneCellAnchor>
    <from>
      <col>3</col>
      <colOff>0</colOff>
      <row>45</row>
      <rowOff>0</rowOff>
    </from>
    <ext cx="1238250" cy="714375"/>
    <pic>
      <nvPicPr>
        <cNvPr id="2" name="Image 2" descr="Picture"/>
        <cNvPicPr/>
      </nvPicPr>
      <blipFill>
        <a:blip cstate="print" r:embed="rId2"/>
        <a:stretch>
          <a:fillRect/>
        </a:stretch>
      </blipFill>
      <spPr>
        <a:prstGeom prst="rect"/>
      </spPr>
    </pic>
    <clientData/>
  </oneCellAnchor>
</wsDr>
</file>

<file path=xl/drawings/drawing56.xml><?xml version="1.0" encoding="utf-8"?>
<wsDr xmlns:a="http://schemas.openxmlformats.org/drawingml/2006/main" xmlns:r="http://schemas.openxmlformats.org/officeDocument/2006/relationships" xmlns="http://schemas.openxmlformats.org/drawingml/2006/spreadsheetDrawing">
  <oneCellAnchor>
    <from>
      <col>1</col>
      <colOff>0</colOff>
      <row>45</row>
      <rowOff>0</rowOff>
    </from>
    <ext cx="1238250" cy="714375"/>
    <pic>
      <nvPicPr>
        <cNvPr id="1" name="Image 1" descr="Picture"/>
        <cNvPicPr/>
      </nvPicPr>
      <blipFill>
        <a:blip cstate="print" r:embed="rId1"/>
        <a:stretch>
          <a:fillRect/>
        </a:stretch>
      </blipFill>
      <spPr>
        <a:prstGeom prst="rect"/>
      </spPr>
    </pic>
    <clientData/>
  </oneCellAnchor>
  <oneCellAnchor>
    <from>
      <col>3</col>
      <colOff>0</colOff>
      <row>45</row>
      <rowOff>0</rowOff>
    </from>
    <ext cx="1238250" cy="714375"/>
    <pic>
      <nvPicPr>
        <cNvPr id="2" name="Image 2" descr="Picture"/>
        <cNvPicPr/>
      </nvPicPr>
      <blipFill>
        <a:blip cstate="print" r:embed="rId2"/>
        <a:stretch>
          <a:fillRect/>
        </a:stretch>
      </blipFill>
      <spPr>
        <a:prstGeom prst="rect"/>
      </spPr>
    </pic>
    <clientData/>
  </oneCellAnchor>
</wsDr>
</file>

<file path=xl/drawings/drawing57.xml><?xml version="1.0" encoding="utf-8"?>
<wsDr xmlns:a="http://schemas.openxmlformats.org/drawingml/2006/main" xmlns:r="http://schemas.openxmlformats.org/officeDocument/2006/relationships" xmlns="http://schemas.openxmlformats.org/drawingml/2006/spreadsheetDrawing">
  <oneCellAnchor>
    <from>
      <col>1</col>
      <colOff>0</colOff>
      <row>46</row>
      <rowOff>0</rowOff>
    </from>
    <ext cx="1238250" cy="714375"/>
    <pic>
      <nvPicPr>
        <cNvPr id="1" name="Image 1" descr="Picture"/>
        <cNvPicPr/>
      </nvPicPr>
      <blipFill>
        <a:blip cstate="print" r:embed="rId1"/>
        <a:stretch>
          <a:fillRect/>
        </a:stretch>
      </blipFill>
      <spPr>
        <a:prstGeom prst="rect"/>
      </spPr>
    </pic>
    <clientData/>
  </oneCellAnchor>
  <oneCellAnchor>
    <from>
      <col>3</col>
      <colOff>0</colOff>
      <row>46</row>
      <rowOff>0</rowOff>
    </from>
    <ext cx="1238250" cy="714375"/>
    <pic>
      <nvPicPr>
        <cNvPr id="2" name="Image 2" descr="Picture"/>
        <cNvPicPr/>
      </nvPicPr>
      <blipFill>
        <a:blip cstate="print" r:embed="rId2"/>
        <a:stretch>
          <a:fillRect/>
        </a:stretch>
      </blipFill>
      <spPr>
        <a:prstGeom prst="rect"/>
      </spPr>
    </pic>
    <clientData/>
  </oneCellAnchor>
</wsDr>
</file>

<file path=xl/drawings/drawing58.xml><?xml version="1.0" encoding="utf-8"?>
<wsDr xmlns:a="http://schemas.openxmlformats.org/drawingml/2006/main" xmlns:r="http://schemas.openxmlformats.org/officeDocument/2006/relationships" xmlns="http://schemas.openxmlformats.org/drawingml/2006/spreadsheetDrawing">
  <oneCellAnchor>
    <from>
      <col>1</col>
      <colOff>0</colOff>
      <row>89</row>
      <rowOff>0</rowOff>
    </from>
    <ext cx="1238250" cy="714375"/>
    <pic>
      <nvPicPr>
        <cNvPr id="1" name="Image 1" descr="Picture"/>
        <cNvPicPr/>
      </nvPicPr>
      <blipFill>
        <a:blip cstate="print" r:embed="rId1"/>
        <a:stretch>
          <a:fillRect/>
        </a:stretch>
      </blipFill>
      <spPr>
        <a:prstGeom prst="rect"/>
      </spPr>
    </pic>
    <clientData/>
  </oneCellAnchor>
  <oneCellAnchor>
    <from>
      <col>3</col>
      <colOff>0</colOff>
      <row>89</row>
      <rowOff>0</rowOff>
    </from>
    <ext cx="1238250" cy="714375"/>
    <pic>
      <nvPicPr>
        <cNvPr id="2" name="Image 2" descr="Picture"/>
        <cNvPicPr/>
      </nvPicPr>
      <blipFill>
        <a:blip cstate="print" r:embed="rId2"/>
        <a:stretch>
          <a:fillRect/>
        </a:stretch>
      </blipFill>
      <spPr>
        <a:prstGeom prst="rect"/>
      </spPr>
    </pic>
    <clientData/>
  </oneCellAnchor>
</wsDr>
</file>

<file path=xl/drawings/drawing59.xml><?xml version="1.0" encoding="utf-8"?>
<wsDr xmlns:a="http://schemas.openxmlformats.org/drawingml/2006/main" xmlns:r="http://schemas.openxmlformats.org/officeDocument/2006/relationships" xmlns="http://schemas.openxmlformats.org/drawingml/2006/spreadsheetDrawing">
  <oneCellAnchor>
    <from>
      <col>1</col>
      <colOff>0</colOff>
      <row>60</row>
      <rowOff>0</rowOff>
    </from>
    <ext cx="1238250" cy="714375"/>
    <pic>
      <nvPicPr>
        <cNvPr id="1" name="Image 1" descr="Picture"/>
        <cNvPicPr/>
      </nvPicPr>
      <blipFill>
        <a:blip cstate="print" r:embed="rId1"/>
        <a:stretch>
          <a:fillRect/>
        </a:stretch>
      </blipFill>
      <spPr>
        <a:prstGeom prst="rect"/>
      </spPr>
    </pic>
    <clientData/>
  </oneCellAnchor>
  <oneCellAnchor>
    <from>
      <col>3</col>
      <colOff>0</colOff>
      <row>60</row>
      <rowOff>0</rowOff>
    </from>
    <ext cx="1238250" cy="714375"/>
    <pic>
      <nvPicPr>
        <cNvPr id="2" name="Image 2" descr="Picture"/>
        <cNvPicPr/>
      </nvPicPr>
      <blipFill>
        <a:blip cstate="print" r:embed="rId2"/>
        <a:stretch>
          <a:fillRect/>
        </a:stretch>
      </blipFill>
      <spPr>
        <a:prstGeom prst="rect"/>
      </spPr>
    </pic>
    <clientData/>
  </oneCellAnchor>
</wsDr>
</file>

<file path=xl/drawings/drawing6.xml><?xml version="1.0" encoding="utf-8"?>
<wsDr xmlns:a="http://schemas.openxmlformats.org/drawingml/2006/main" xmlns:r="http://schemas.openxmlformats.org/officeDocument/2006/relationships" xmlns="http://schemas.openxmlformats.org/drawingml/2006/spreadsheetDrawing">
  <oneCellAnchor>
    <from>
      <col>1</col>
      <colOff>0</colOff>
      <row>131</row>
      <rowOff>0</rowOff>
    </from>
    <ext cx="1238250" cy="714375"/>
    <pic>
      <nvPicPr>
        <cNvPr id="1" name="Image 1" descr="Picture"/>
        <cNvPicPr/>
      </nvPicPr>
      <blipFill>
        <a:blip cstate="print" r:embed="rId1"/>
        <a:stretch>
          <a:fillRect/>
        </a:stretch>
      </blipFill>
      <spPr>
        <a:prstGeom prst="rect"/>
      </spPr>
    </pic>
    <clientData/>
  </oneCellAnchor>
  <oneCellAnchor>
    <from>
      <col>3</col>
      <colOff>0</colOff>
      <row>131</row>
      <rowOff>0</rowOff>
    </from>
    <ext cx="1238250" cy="714375"/>
    <pic>
      <nvPicPr>
        <cNvPr id="2" name="Image 2" descr="Picture"/>
        <cNvPicPr/>
      </nvPicPr>
      <blipFill>
        <a:blip cstate="print" r:embed="rId2"/>
        <a:stretch>
          <a:fillRect/>
        </a:stretch>
      </blipFill>
      <spPr>
        <a:prstGeom prst="rect"/>
      </spPr>
    </pic>
    <clientData/>
  </oneCellAnchor>
</wsDr>
</file>

<file path=xl/drawings/drawing60.xml><?xml version="1.0" encoding="utf-8"?>
<wsDr xmlns:a="http://schemas.openxmlformats.org/drawingml/2006/main" xmlns:r="http://schemas.openxmlformats.org/officeDocument/2006/relationships" xmlns="http://schemas.openxmlformats.org/drawingml/2006/spreadsheetDrawing">
  <oneCellAnchor>
    <from>
      <col>1</col>
      <colOff>0</colOff>
      <row>60</row>
      <rowOff>0</rowOff>
    </from>
    <ext cx="1238250" cy="714375"/>
    <pic>
      <nvPicPr>
        <cNvPr id="1" name="Image 1" descr="Picture"/>
        <cNvPicPr/>
      </nvPicPr>
      <blipFill>
        <a:blip cstate="print" r:embed="rId1"/>
        <a:stretch>
          <a:fillRect/>
        </a:stretch>
      </blipFill>
      <spPr>
        <a:prstGeom prst="rect"/>
      </spPr>
    </pic>
    <clientData/>
  </oneCellAnchor>
  <oneCellAnchor>
    <from>
      <col>3</col>
      <colOff>0</colOff>
      <row>60</row>
      <rowOff>0</rowOff>
    </from>
    <ext cx="1238250" cy="714375"/>
    <pic>
      <nvPicPr>
        <cNvPr id="2" name="Image 2" descr="Picture"/>
        <cNvPicPr/>
      </nvPicPr>
      <blipFill>
        <a:blip cstate="print" r:embed="rId2"/>
        <a:stretch>
          <a:fillRect/>
        </a:stretch>
      </blipFill>
      <spPr>
        <a:prstGeom prst="rect"/>
      </spPr>
    </pic>
    <clientData/>
  </oneCellAnchor>
</wsDr>
</file>

<file path=xl/drawings/drawing61.xml><?xml version="1.0" encoding="utf-8"?>
<wsDr xmlns:a="http://schemas.openxmlformats.org/drawingml/2006/main" xmlns:r="http://schemas.openxmlformats.org/officeDocument/2006/relationships" xmlns="http://schemas.openxmlformats.org/drawingml/2006/spreadsheetDrawing">
  <oneCellAnchor>
    <from>
      <col>1</col>
      <colOff>0</colOff>
      <row>104</row>
      <rowOff>0</rowOff>
    </from>
    <ext cx="1238250" cy="714375"/>
    <pic>
      <nvPicPr>
        <cNvPr id="1" name="Image 1" descr="Picture"/>
        <cNvPicPr/>
      </nvPicPr>
      <blipFill>
        <a:blip cstate="print" r:embed="rId1"/>
        <a:stretch>
          <a:fillRect/>
        </a:stretch>
      </blipFill>
      <spPr>
        <a:prstGeom prst="rect"/>
      </spPr>
    </pic>
    <clientData/>
  </oneCellAnchor>
  <oneCellAnchor>
    <from>
      <col>3</col>
      <colOff>0</colOff>
      <row>104</row>
      <rowOff>0</rowOff>
    </from>
    <ext cx="1238250" cy="714375"/>
    <pic>
      <nvPicPr>
        <cNvPr id="2" name="Image 2" descr="Picture"/>
        <cNvPicPr/>
      </nvPicPr>
      <blipFill>
        <a:blip cstate="print" r:embed="rId2"/>
        <a:stretch>
          <a:fillRect/>
        </a:stretch>
      </blipFill>
      <spPr>
        <a:prstGeom prst="rect"/>
      </spPr>
    </pic>
    <clientData/>
  </oneCellAnchor>
</wsDr>
</file>

<file path=xl/drawings/drawing62.xml><?xml version="1.0" encoding="utf-8"?>
<wsDr xmlns:a="http://schemas.openxmlformats.org/drawingml/2006/main" xmlns:r="http://schemas.openxmlformats.org/officeDocument/2006/relationships" xmlns="http://schemas.openxmlformats.org/drawingml/2006/spreadsheetDrawing">
  <oneCellAnchor>
    <from>
      <col>1</col>
      <colOff>0</colOff>
      <row>321</row>
      <rowOff>0</rowOff>
    </from>
    <ext cx="1238250" cy="714375"/>
    <pic>
      <nvPicPr>
        <cNvPr id="1" name="Image 1" descr="Picture"/>
        <cNvPicPr/>
      </nvPicPr>
      <blipFill>
        <a:blip cstate="print" r:embed="rId1"/>
        <a:stretch>
          <a:fillRect/>
        </a:stretch>
      </blipFill>
      <spPr>
        <a:prstGeom prst="rect"/>
      </spPr>
    </pic>
    <clientData/>
  </oneCellAnchor>
  <oneCellAnchor>
    <from>
      <col>3</col>
      <colOff>0</colOff>
      <row>321</row>
      <rowOff>0</rowOff>
    </from>
    <ext cx="1238250" cy="714375"/>
    <pic>
      <nvPicPr>
        <cNvPr id="2" name="Image 2" descr="Picture"/>
        <cNvPicPr/>
      </nvPicPr>
      <blipFill>
        <a:blip cstate="print" r:embed="rId2"/>
        <a:stretch>
          <a:fillRect/>
        </a:stretch>
      </blipFill>
      <spPr>
        <a:prstGeom prst="rect"/>
      </spPr>
    </pic>
    <clientData/>
  </oneCellAnchor>
</wsDr>
</file>

<file path=xl/drawings/drawing63.xml><?xml version="1.0" encoding="utf-8"?>
<wsDr xmlns:a="http://schemas.openxmlformats.org/drawingml/2006/main" xmlns:r="http://schemas.openxmlformats.org/officeDocument/2006/relationships" xmlns="http://schemas.openxmlformats.org/drawingml/2006/spreadsheetDrawing">
  <oneCellAnchor>
    <from>
      <col>1</col>
      <colOff>0</colOff>
      <row>103</row>
      <rowOff>0</rowOff>
    </from>
    <ext cx="1238250" cy="714375"/>
    <pic>
      <nvPicPr>
        <cNvPr id="1" name="Image 1" descr="Picture"/>
        <cNvPicPr/>
      </nvPicPr>
      <blipFill>
        <a:blip cstate="print" r:embed="rId1"/>
        <a:stretch>
          <a:fillRect/>
        </a:stretch>
      </blipFill>
      <spPr>
        <a:prstGeom prst="rect"/>
      </spPr>
    </pic>
    <clientData/>
  </oneCellAnchor>
  <oneCellAnchor>
    <from>
      <col>3</col>
      <colOff>0</colOff>
      <row>103</row>
      <rowOff>0</rowOff>
    </from>
    <ext cx="1238250" cy="714375"/>
    <pic>
      <nvPicPr>
        <cNvPr id="2" name="Image 2" descr="Picture"/>
        <cNvPicPr/>
      </nvPicPr>
      <blipFill>
        <a:blip cstate="print" r:embed="rId2"/>
        <a:stretch>
          <a:fillRect/>
        </a:stretch>
      </blipFill>
      <spPr>
        <a:prstGeom prst="rect"/>
      </spPr>
    </pic>
    <clientData/>
  </oneCellAnchor>
</wsDr>
</file>

<file path=xl/drawings/drawing64.xml><?xml version="1.0" encoding="utf-8"?>
<wsDr xmlns:a="http://schemas.openxmlformats.org/drawingml/2006/main" xmlns:r="http://schemas.openxmlformats.org/officeDocument/2006/relationships" xmlns="http://schemas.openxmlformats.org/drawingml/2006/spreadsheetDrawing">
  <oneCellAnchor>
    <from>
      <col>1</col>
      <colOff>0</colOff>
      <row>298</row>
      <rowOff>0</rowOff>
    </from>
    <ext cx="1238250" cy="714375"/>
    <pic>
      <nvPicPr>
        <cNvPr id="1" name="Image 1" descr="Picture"/>
        <cNvPicPr/>
      </nvPicPr>
      <blipFill>
        <a:blip cstate="print" r:embed="rId1"/>
        <a:stretch>
          <a:fillRect/>
        </a:stretch>
      </blipFill>
      <spPr>
        <a:prstGeom prst="rect"/>
      </spPr>
    </pic>
    <clientData/>
  </oneCellAnchor>
  <oneCellAnchor>
    <from>
      <col>3</col>
      <colOff>0</colOff>
      <row>298</row>
      <rowOff>0</rowOff>
    </from>
    <ext cx="1238250" cy="714375"/>
    <pic>
      <nvPicPr>
        <cNvPr id="2" name="Image 2" descr="Picture"/>
        <cNvPicPr/>
      </nvPicPr>
      <blipFill>
        <a:blip cstate="print" r:embed="rId2"/>
        <a:stretch>
          <a:fillRect/>
        </a:stretch>
      </blipFill>
      <spPr>
        <a:prstGeom prst="rect"/>
      </spPr>
    </pic>
    <clientData/>
  </oneCellAnchor>
</wsDr>
</file>

<file path=xl/drawings/drawing65.xml><?xml version="1.0" encoding="utf-8"?>
<wsDr xmlns:a="http://schemas.openxmlformats.org/drawingml/2006/main" xmlns:r="http://schemas.openxmlformats.org/officeDocument/2006/relationships" xmlns="http://schemas.openxmlformats.org/drawingml/2006/spreadsheetDrawing">
  <oneCellAnchor>
    <from>
      <col>1</col>
      <colOff>0</colOff>
      <row>46</row>
      <rowOff>0</rowOff>
    </from>
    <ext cx="1238250" cy="714375"/>
    <pic>
      <nvPicPr>
        <cNvPr id="1" name="Image 1" descr="Picture"/>
        <cNvPicPr/>
      </nvPicPr>
      <blipFill>
        <a:blip cstate="print" r:embed="rId1"/>
        <a:stretch>
          <a:fillRect/>
        </a:stretch>
      </blipFill>
      <spPr>
        <a:prstGeom prst="rect"/>
      </spPr>
    </pic>
    <clientData/>
  </oneCellAnchor>
  <oneCellAnchor>
    <from>
      <col>3</col>
      <colOff>0</colOff>
      <row>46</row>
      <rowOff>0</rowOff>
    </from>
    <ext cx="1238250" cy="714375"/>
    <pic>
      <nvPicPr>
        <cNvPr id="2" name="Image 2" descr="Picture"/>
        <cNvPicPr/>
      </nvPicPr>
      <blipFill>
        <a:blip cstate="print" r:embed="rId2"/>
        <a:stretch>
          <a:fillRect/>
        </a:stretch>
      </blipFill>
      <spPr>
        <a:prstGeom prst="rect"/>
      </spPr>
    </pic>
    <clientData/>
  </oneCellAnchor>
</wsDr>
</file>

<file path=xl/drawings/drawing66.xml><?xml version="1.0" encoding="utf-8"?>
<wsDr xmlns:a="http://schemas.openxmlformats.org/drawingml/2006/main" xmlns:r="http://schemas.openxmlformats.org/officeDocument/2006/relationships" xmlns="http://schemas.openxmlformats.org/drawingml/2006/spreadsheetDrawing">
  <oneCellAnchor>
    <from>
      <col>1</col>
      <colOff>0</colOff>
      <row>197</row>
      <rowOff>0</rowOff>
    </from>
    <ext cx="1238250" cy="714375"/>
    <pic>
      <nvPicPr>
        <cNvPr id="1" name="Image 1" descr="Picture"/>
        <cNvPicPr/>
      </nvPicPr>
      <blipFill>
        <a:blip cstate="print" r:embed="rId1"/>
        <a:stretch>
          <a:fillRect/>
        </a:stretch>
      </blipFill>
      <spPr>
        <a:prstGeom prst="rect"/>
      </spPr>
    </pic>
    <clientData/>
  </oneCellAnchor>
  <oneCellAnchor>
    <from>
      <col>3</col>
      <colOff>0</colOff>
      <row>197</row>
      <rowOff>0</rowOff>
    </from>
    <ext cx="1238250" cy="714375"/>
    <pic>
      <nvPicPr>
        <cNvPr id="2" name="Image 2" descr="Picture"/>
        <cNvPicPr/>
      </nvPicPr>
      <blipFill>
        <a:blip cstate="print" r:embed="rId2"/>
        <a:stretch>
          <a:fillRect/>
        </a:stretch>
      </blipFill>
      <spPr>
        <a:prstGeom prst="rect"/>
      </spPr>
    </pic>
    <clientData/>
  </oneCellAnchor>
  <oneCellAnchor>
    <from>
      <col>5</col>
      <colOff>0</colOff>
      <row>197</row>
      <rowOff>0</rowOff>
    </from>
    <ext cx="1238250" cy="714375"/>
    <pic>
      <nvPicPr>
        <cNvPr id="3" name="Image 3" descr="Picture"/>
        <cNvPicPr/>
      </nvPicPr>
      <blipFill>
        <a:blip cstate="print" r:embed="rId3"/>
        <a:stretch>
          <a:fillRect/>
        </a:stretch>
      </blipFill>
      <spPr>
        <a:prstGeom prst="rect"/>
      </spPr>
    </pic>
    <clientData/>
  </oneCellAnchor>
</wsDr>
</file>

<file path=xl/drawings/drawing7.xml><?xml version="1.0" encoding="utf-8"?>
<wsDr xmlns:a="http://schemas.openxmlformats.org/drawingml/2006/main" xmlns:r="http://schemas.openxmlformats.org/officeDocument/2006/relationships" xmlns="http://schemas.openxmlformats.org/drawingml/2006/spreadsheetDrawing">
  <oneCellAnchor>
    <from>
      <col>1</col>
      <colOff>0</colOff>
      <row>161</row>
      <rowOff>0</rowOff>
    </from>
    <ext cx="1238250" cy="714375"/>
    <pic>
      <nvPicPr>
        <cNvPr id="1" name="Image 1" descr="Picture"/>
        <cNvPicPr/>
      </nvPicPr>
      <blipFill>
        <a:blip cstate="print" r:embed="rId1"/>
        <a:stretch>
          <a:fillRect/>
        </a:stretch>
      </blipFill>
      <spPr>
        <a:prstGeom prst="rect"/>
      </spPr>
    </pic>
    <clientData/>
  </oneCellAnchor>
  <oneCellAnchor>
    <from>
      <col>3</col>
      <colOff>0</colOff>
      <row>161</row>
      <rowOff>0</rowOff>
    </from>
    <ext cx="1238250" cy="714375"/>
    <pic>
      <nvPicPr>
        <cNvPr id="2" name="Image 2" descr="Picture"/>
        <cNvPicPr/>
      </nvPicPr>
      <blipFill>
        <a:blip cstate="print" r:embed="rId2"/>
        <a:stretch>
          <a:fillRect/>
        </a:stretch>
      </blipFill>
      <spPr>
        <a:prstGeom prst="rect"/>
      </spPr>
    </pic>
    <clientData/>
  </oneCellAnchor>
</wsDr>
</file>

<file path=xl/drawings/drawing8.xml><?xml version="1.0" encoding="utf-8"?>
<wsDr xmlns:a="http://schemas.openxmlformats.org/drawingml/2006/main" xmlns:r="http://schemas.openxmlformats.org/officeDocument/2006/relationships" xmlns="http://schemas.openxmlformats.org/drawingml/2006/spreadsheetDrawing">
  <oneCellAnchor>
    <from>
      <col>1</col>
      <colOff>0</colOff>
      <row>90</row>
      <rowOff>0</rowOff>
    </from>
    <ext cx="1238250" cy="714375"/>
    <pic>
      <nvPicPr>
        <cNvPr id="1" name="Image 1" descr="Picture"/>
        <cNvPicPr/>
      </nvPicPr>
      <blipFill>
        <a:blip cstate="print" r:embed="rId1"/>
        <a:stretch>
          <a:fillRect/>
        </a:stretch>
      </blipFill>
      <spPr>
        <a:prstGeom prst="rect"/>
      </spPr>
    </pic>
    <clientData/>
  </oneCellAnchor>
  <oneCellAnchor>
    <from>
      <col>3</col>
      <colOff>0</colOff>
      <row>90</row>
      <rowOff>0</rowOff>
    </from>
    <ext cx="1238250" cy="714375"/>
    <pic>
      <nvPicPr>
        <cNvPr id="2" name="Image 2" descr="Picture"/>
        <cNvPicPr/>
      </nvPicPr>
      <blipFill>
        <a:blip cstate="print" r:embed="rId2"/>
        <a:stretch>
          <a:fillRect/>
        </a:stretch>
      </blipFill>
      <spPr>
        <a:prstGeom prst="rect"/>
      </spPr>
    </pic>
    <clientData/>
  </oneCellAnchor>
</wsDr>
</file>

<file path=xl/drawings/drawing9.xml><?xml version="1.0" encoding="utf-8"?>
<wsDr xmlns:a="http://schemas.openxmlformats.org/drawingml/2006/main" xmlns:r="http://schemas.openxmlformats.org/officeDocument/2006/relationships" xmlns="http://schemas.openxmlformats.org/drawingml/2006/spreadsheetDrawing">
  <oneCellAnchor>
    <from>
      <col>1</col>
      <colOff>0</colOff>
      <row>45</row>
      <rowOff>0</rowOff>
    </from>
    <ext cx="1238250" cy="714375"/>
    <pic>
      <nvPicPr>
        <cNvPr id="1" name="Image 1" descr="Picture"/>
        <cNvPicPr/>
      </nvPicPr>
      <blipFill>
        <a:blip cstate="print" r:embed="rId1"/>
        <a:stretch>
          <a:fillRect/>
        </a:stretch>
      </blipFill>
      <spPr>
        <a:prstGeom prst="rect"/>
      </spPr>
    </pic>
    <clientData/>
  </oneCellAnchor>
  <oneCellAnchor>
    <from>
      <col>3</col>
      <colOff>0</colOff>
      <row>45</row>
      <rowOff>0</rowOff>
    </from>
    <ext cx="1238250" cy="714375"/>
    <pic>
      <nvPicPr>
        <cNvPr id="2" name="Image 2" descr="Picture"/>
        <cNvPicPr/>
      </nvPicPr>
      <blipFill>
        <a:blip cstate="print" r:embed="rId2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_rels/sheet10.xml.rels><Relationships xmlns="http://schemas.openxmlformats.org/package/2006/relationships"><Relationship Type="http://schemas.openxmlformats.org/officeDocument/2006/relationships/drawing" Target="/xl/drawings/drawing10.xml" Id="rId1" /></Relationships>
</file>

<file path=xl/worksheets/_rels/sheet11.xml.rels><Relationships xmlns="http://schemas.openxmlformats.org/package/2006/relationships"><Relationship Type="http://schemas.openxmlformats.org/officeDocument/2006/relationships/drawing" Target="/xl/drawings/drawing11.xml" Id="rId1" /></Relationships>
</file>

<file path=xl/worksheets/_rels/sheet12.xml.rels><Relationships xmlns="http://schemas.openxmlformats.org/package/2006/relationships"><Relationship Type="http://schemas.openxmlformats.org/officeDocument/2006/relationships/drawing" Target="/xl/drawings/drawing12.xml" Id="rId1" /></Relationships>
</file>

<file path=xl/worksheets/_rels/sheet13.xml.rels><Relationships xmlns="http://schemas.openxmlformats.org/package/2006/relationships"><Relationship Type="http://schemas.openxmlformats.org/officeDocument/2006/relationships/drawing" Target="/xl/drawings/drawing13.xml" Id="rId1" /></Relationships>
</file>

<file path=xl/worksheets/_rels/sheet14.xml.rels><Relationships xmlns="http://schemas.openxmlformats.org/package/2006/relationships"><Relationship Type="http://schemas.openxmlformats.org/officeDocument/2006/relationships/drawing" Target="/xl/drawings/drawing14.xml" Id="rId1" /></Relationships>
</file>

<file path=xl/worksheets/_rels/sheet15.xml.rels><Relationships xmlns="http://schemas.openxmlformats.org/package/2006/relationships"><Relationship Type="http://schemas.openxmlformats.org/officeDocument/2006/relationships/drawing" Target="/xl/drawings/drawing15.xml" Id="rId1" /></Relationships>
</file>

<file path=xl/worksheets/_rels/sheet16.xml.rels><Relationships xmlns="http://schemas.openxmlformats.org/package/2006/relationships"><Relationship Type="http://schemas.openxmlformats.org/officeDocument/2006/relationships/drawing" Target="/xl/drawings/drawing16.xml" Id="rId1" /></Relationships>
</file>

<file path=xl/worksheets/_rels/sheet17.xml.rels><Relationships xmlns="http://schemas.openxmlformats.org/package/2006/relationships"><Relationship Type="http://schemas.openxmlformats.org/officeDocument/2006/relationships/drawing" Target="/xl/drawings/drawing17.xml" Id="rId1" /></Relationships>
</file>

<file path=xl/worksheets/_rels/sheet18.xml.rels><Relationships xmlns="http://schemas.openxmlformats.org/package/2006/relationships"><Relationship Type="http://schemas.openxmlformats.org/officeDocument/2006/relationships/drawing" Target="/xl/drawings/drawing18.xml" Id="rId1" /></Relationships>
</file>

<file path=xl/worksheets/_rels/sheet19.xml.rels><Relationships xmlns="http://schemas.openxmlformats.org/package/2006/relationships"><Relationship Type="http://schemas.openxmlformats.org/officeDocument/2006/relationships/drawing" Target="/xl/drawings/drawing19.xml" Id="rId1" /></Relationships>
</file>

<file path=xl/worksheets/_rels/sheet2.xml.rels><Relationships xmlns="http://schemas.openxmlformats.org/package/2006/relationships"><Relationship Type="http://schemas.openxmlformats.org/officeDocument/2006/relationships/drawing" Target="/xl/drawings/drawing2.xml" Id="rId1" /></Relationships>
</file>

<file path=xl/worksheets/_rels/sheet20.xml.rels><Relationships xmlns="http://schemas.openxmlformats.org/package/2006/relationships"><Relationship Type="http://schemas.openxmlformats.org/officeDocument/2006/relationships/drawing" Target="/xl/drawings/drawing20.xml" Id="rId1" /></Relationships>
</file>

<file path=xl/worksheets/_rels/sheet21.xml.rels><Relationships xmlns="http://schemas.openxmlformats.org/package/2006/relationships"><Relationship Type="http://schemas.openxmlformats.org/officeDocument/2006/relationships/drawing" Target="/xl/drawings/drawing21.xml" Id="rId1" /></Relationships>
</file>

<file path=xl/worksheets/_rels/sheet22.xml.rels><Relationships xmlns="http://schemas.openxmlformats.org/package/2006/relationships"><Relationship Type="http://schemas.openxmlformats.org/officeDocument/2006/relationships/drawing" Target="/xl/drawings/drawing22.xml" Id="rId1" /></Relationships>
</file>

<file path=xl/worksheets/_rels/sheet23.xml.rels><Relationships xmlns="http://schemas.openxmlformats.org/package/2006/relationships"><Relationship Type="http://schemas.openxmlformats.org/officeDocument/2006/relationships/drawing" Target="/xl/drawings/drawing23.xml" Id="rId1" /></Relationships>
</file>

<file path=xl/worksheets/_rels/sheet24.xml.rels><Relationships xmlns="http://schemas.openxmlformats.org/package/2006/relationships"><Relationship Type="http://schemas.openxmlformats.org/officeDocument/2006/relationships/drawing" Target="/xl/drawings/drawing24.xml" Id="rId1" /></Relationships>
</file>

<file path=xl/worksheets/_rels/sheet25.xml.rels><Relationships xmlns="http://schemas.openxmlformats.org/package/2006/relationships"><Relationship Type="http://schemas.openxmlformats.org/officeDocument/2006/relationships/drawing" Target="/xl/drawings/drawing25.xml" Id="rId1" /></Relationships>
</file>

<file path=xl/worksheets/_rels/sheet26.xml.rels><Relationships xmlns="http://schemas.openxmlformats.org/package/2006/relationships"><Relationship Type="http://schemas.openxmlformats.org/officeDocument/2006/relationships/drawing" Target="/xl/drawings/drawing26.xml" Id="rId1" /></Relationships>
</file>

<file path=xl/worksheets/_rels/sheet27.xml.rels><Relationships xmlns="http://schemas.openxmlformats.org/package/2006/relationships"><Relationship Type="http://schemas.openxmlformats.org/officeDocument/2006/relationships/drawing" Target="/xl/drawings/drawing27.xml" Id="rId1" /></Relationships>
</file>

<file path=xl/worksheets/_rels/sheet28.xml.rels><Relationships xmlns="http://schemas.openxmlformats.org/package/2006/relationships"><Relationship Type="http://schemas.openxmlformats.org/officeDocument/2006/relationships/drawing" Target="/xl/drawings/drawing28.xml" Id="rId1" /></Relationships>
</file>

<file path=xl/worksheets/_rels/sheet29.xml.rels><Relationships xmlns="http://schemas.openxmlformats.org/package/2006/relationships"><Relationship Type="http://schemas.openxmlformats.org/officeDocument/2006/relationships/drawing" Target="/xl/drawings/drawing29.xml" Id="rId1" /></Relationships>
</file>

<file path=xl/worksheets/_rels/sheet3.xml.rels><Relationships xmlns="http://schemas.openxmlformats.org/package/2006/relationships"><Relationship Type="http://schemas.openxmlformats.org/officeDocument/2006/relationships/drawing" Target="/xl/drawings/drawing3.xml" Id="rId1" /></Relationships>
</file>

<file path=xl/worksheets/_rels/sheet30.xml.rels><Relationships xmlns="http://schemas.openxmlformats.org/package/2006/relationships"><Relationship Type="http://schemas.openxmlformats.org/officeDocument/2006/relationships/drawing" Target="/xl/drawings/drawing30.xml" Id="rId1" /></Relationships>
</file>

<file path=xl/worksheets/_rels/sheet31.xml.rels><Relationships xmlns="http://schemas.openxmlformats.org/package/2006/relationships"><Relationship Type="http://schemas.openxmlformats.org/officeDocument/2006/relationships/drawing" Target="/xl/drawings/drawing31.xml" Id="rId1" /></Relationships>
</file>

<file path=xl/worksheets/_rels/sheet32.xml.rels><Relationships xmlns="http://schemas.openxmlformats.org/package/2006/relationships"><Relationship Type="http://schemas.openxmlformats.org/officeDocument/2006/relationships/drawing" Target="/xl/drawings/drawing32.xml" Id="rId1" /></Relationships>
</file>

<file path=xl/worksheets/_rels/sheet33.xml.rels><Relationships xmlns="http://schemas.openxmlformats.org/package/2006/relationships"><Relationship Type="http://schemas.openxmlformats.org/officeDocument/2006/relationships/drawing" Target="/xl/drawings/drawing33.xml" Id="rId1" /></Relationships>
</file>

<file path=xl/worksheets/_rels/sheet34.xml.rels><Relationships xmlns="http://schemas.openxmlformats.org/package/2006/relationships"><Relationship Type="http://schemas.openxmlformats.org/officeDocument/2006/relationships/drawing" Target="/xl/drawings/drawing34.xml" Id="rId1" /></Relationships>
</file>

<file path=xl/worksheets/_rels/sheet35.xml.rels><Relationships xmlns="http://schemas.openxmlformats.org/package/2006/relationships"><Relationship Type="http://schemas.openxmlformats.org/officeDocument/2006/relationships/drawing" Target="/xl/drawings/drawing35.xml" Id="rId1" /></Relationships>
</file>

<file path=xl/worksheets/_rels/sheet36.xml.rels><Relationships xmlns="http://schemas.openxmlformats.org/package/2006/relationships"><Relationship Type="http://schemas.openxmlformats.org/officeDocument/2006/relationships/drawing" Target="/xl/drawings/drawing36.xml" Id="rId1" /></Relationships>
</file>

<file path=xl/worksheets/_rels/sheet37.xml.rels><Relationships xmlns="http://schemas.openxmlformats.org/package/2006/relationships"><Relationship Type="http://schemas.openxmlformats.org/officeDocument/2006/relationships/drawing" Target="/xl/drawings/drawing37.xml" Id="rId1" /></Relationships>
</file>

<file path=xl/worksheets/_rels/sheet38.xml.rels><Relationships xmlns="http://schemas.openxmlformats.org/package/2006/relationships"><Relationship Type="http://schemas.openxmlformats.org/officeDocument/2006/relationships/drawing" Target="/xl/drawings/drawing38.xml" Id="rId1" /></Relationships>
</file>

<file path=xl/worksheets/_rels/sheet39.xml.rels><Relationships xmlns="http://schemas.openxmlformats.org/package/2006/relationships"><Relationship Type="http://schemas.openxmlformats.org/officeDocument/2006/relationships/drawing" Target="/xl/drawings/drawing39.xml" Id="rId1" /></Relationships>
</file>

<file path=xl/worksheets/_rels/sheet4.xml.rels><Relationships xmlns="http://schemas.openxmlformats.org/package/2006/relationships"><Relationship Type="http://schemas.openxmlformats.org/officeDocument/2006/relationships/drawing" Target="/xl/drawings/drawing4.xml" Id="rId1" /></Relationships>
</file>

<file path=xl/worksheets/_rels/sheet40.xml.rels><Relationships xmlns="http://schemas.openxmlformats.org/package/2006/relationships"><Relationship Type="http://schemas.openxmlformats.org/officeDocument/2006/relationships/drawing" Target="/xl/drawings/drawing40.xml" Id="rId1" /></Relationships>
</file>

<file path=xl/worksheets/_rels/sheet41.xml.rels><Relationships xmlns="http://schemas.openxmlformats.org/package/2006/relationships"><Relationship Type="http://schemas.openxmlformats.org/officeDocument/2006/relationships/drawing" Target="/xl/drawings/drawing41.xml" Id="rId1" /></Relationships>
</file>

<file path=xl/worksheets/_rels/sheet42.xml.rels><Relationships xmlns="http://schemas.openxmlformats.org/package/2006/relationships"><Relationship Type="http://schemas.openxmlformats.org/officeDocument/2006/relationships/drawing" Target="/xl/drawings/drawing42.xml" Id="rId1" /></Relationships>
</file>

<file path=xl/worksheets/_rels/sheet43.xml.rels><Relationships xmlns="http://schemas.openxmlformats.org/package/2006/relationships"><Relationship Type="http://schemas.openxmlformats.org/officeDocument/2006/relationships/drawing" Target="/xl/drawings/drawing43.xml" Id="rId1" /></Relationships>
</file>

<file path=xl/worksheets/_rels/sheet44.xml.rels><Relationships xmlns="http://schemas.openxmlformats.org/package/2006/relationships"><Relationship Type="http://schemas.openxmlformats.org/officeDocument/2006/relationships/drawing" Target="/xl/drawings/drawing44.xml" Id="rId1" /></Relationships>
</file>

<file path=xl/worksheets/_rels/sheet45.xml.rels><Relationships xmlns="http://schemas.openxmlformats.org/package/2006/relationships"><Relationship Type="http://schemas.openxmlformats.org/officeDocument/2006/relationships/drawing" Target="/xl/drawings/drawing45.xml" Id="rId1" /></Relationships>
</file>

<file path=xl/worksheets/_rels/sheet46.xml.rels><Relationships xmlns="http://schemas.openxmlformats.org/package/2006/relationships"><Relationship Type="http://schemas.openxmlformats.org/officeDocument/2006/relationships/drawing" Target="/xl/drawings/drawing46.xml" Id="rId1" /></Relationships>
</file>

<file path=xl/worksheets/_rels/sheet47.xml.rels><Relationships xmlns="http://schemas.openxmlformats.org/package/2006/relationships"><Relationship Type="http://schemas.openxmlformats.org/officeDocument/2006/relationships/drawing" Target="/xl/drawings/drawing47.xml" Id="rId1" /></Relationships>
</file>

<file path=xl/worksheets/_rels/sheet48.xml.rels><Relationships xmlns="http://schemas.openxmlformats.org/package/2006/relationships"><Relationship Type="http://schemas.openxmlformats.org/officeDocument/2006/relationships/drawing" Target="/xl/drawings/drawing48.xml" Id="rId1" /></Relationships>
</file>

<file path=xl/worksheets/_rels/sheet49.xml.rels><Relationships xmlns="http://schemas.openxmlformats.org/package/2006/relationships"><Relationship Type="http://schemas.openxmlformats.org/officeDocument/2006/relationships/drawing" Target="/xl/drawings/drawing49.xml" Id="rId1" /></Relationships>
</file>

<file path=xl/worksheets/_rels/sheet5.xml.rels><Relationships xmlns="http://schemas.openxmlformats.org/package/2006/relationships"><Relationship Type="http://schemas.openxmlformats.org/officeDocument/2006/relationships/drawing" Target="/xl/drawings/drawing5.xml" Id="rId1" /></Relationships>
</file>

<file path=xl/worksheets/_rels/sheet50.xml.rels><Relationships xmlns="http://schemas.openxmlformats.org/package/2006/relationships"><Relationship Type="http://schemas.openxmlformats.org/officeDocument/2006/relationships/drawing" Target="/xl/drawings/drawing50.xml" Id="rId1" /></Relationships>
</file>

<file path=xl/worksheets/_rels/sheet51.xml.rels><Relationships xmlns="http://schemas.openxmlformats.org/package/2006/relationships"><Relationship Type="http://schemas.openxmlformats.org/officeDocument/2006/relationships/drawing" Target="/xl/drawings/drawing51.xml" Id="rId1" /></Relationships>
</file>

<file path=xl/worksheets/_rels/sheet52.xml.rels><Relationships xmlns="http://schemas.openxmlformats.org/package/2006/relationships"><Relationship Type="http://schemas.openxmlformats.org/officeDocument/2006/relationships/drawing" Target="/xl/drawings/drawing52.xml" Id="rId1" /></Relationships>
</file>

<file path=xl/worksheets/_rels/sheet53.xml.rels><Relationships xmlns="http://schemas.openxmlformats.org/package/2006/relationships"><Relationship Type="http://schemas.openxmlformats.org/officeDocument/2006/relationships/drawing" Target="/xl/drawings/drawing53.xml" Id="rId1" /></Relationships>
</file>

<file path=xl/worksheets/_rels/sheet54.xml.rels><Relationships xmlns="http://schemas.openxmlformats.org/package/2006/relationships"><Relationship Type="http://schemas.openxmlformats.org/officeDocument/2006/relationships/drawing" Target="/xl/drawings/drawing54.xml" Id="rId1" /></Relationships>
</file>

<file path=xl/worksheets/_rels/sheet55.xml.rels><Relationships xmlns="http://schemas.openxmlformats.org/package/2006/relationships"><Relationship Type="http://schemas.openxmlformats.org/officeDocument/2006/relationships/drawing" Target="/xl/drawings/drawing55.xml" Id="rId1" /></Relationships>
</file>

<file path=xl/worksheets/_rels/sheet56.xml.rels><Relationships xmlns="http://schemas.openxmlformats.org/package/2006/relationships"><Relationship Type="http://schemas.openxmlformats.org/officeDocument/2006/relationships/drawing" Target="/xl/drawings/drawing56.xml" Id="rId1" /></Relationships>
</file>

<file path=xl/worksheets/_rels/sheet57.xml.rels><Relationships xmlns="http://schemas.openxmlformats.org/package/2006/relationships"><Relationship Type="http://schemas.openxmlformats.org/officeDocument/2006/relationships/drawing" Target="/xl/drawings/drawing57.xml" Id="rId1" /></Relationships>
</file>

<file path=xl/worksheets/_rels/sheet58.xml.rels><Relationships xmlns="http://schemas.openxmlformats.org/package/2006/relationships"><Relationship Type="http://schemas.openxmlformats.org/officeDocument/2006/relationships/drawing" Target="/xl/drawings/drawing58.xml" Id="rId1" /></Relationships>
</file>

<file path=xl/worksheets/_rels/sheet59.xml.rels><Relationships xmlns="http://schemas.openxmlformats.org/package/2006/relationships"><Relationship Type="http://schemas.openxmlformats.org/officeDocument/2006/relationships/drawing" Target="/xl/drawings/drawing59.xml" Id="rId1" /></Relationships>
</file>

<file path=xl/worksheets/_rels/sheet6.xml.rels><Relationships xmlns="http://schemas.openxmlformats.org/package/2006/relationships"><Relationship Type="http://schemas.openxmlformats.org/officeDocument/2006/relationships/drawing" Target="/xl/drawings/drawing6.xml" Id="rId1" /></Relationships>
</file>

<file path=xl/worksheets/_rels/sheet60.xml.rels><Relationships xmlns="http://schemas.openxmlformats.org/package/2006/relationships"><Relationship Type="http://schemas.openxmlformats.org/officeDocument/2006/relationships/drawing" Target="/xl/drawings/drawing60.xml" Id="rId1" /></Relationships>
</file>

<file path=xl/worksheets/_rels/sheet61.xml.rels><Relationships xmlns="http://schemas.openxmlformats.org/package/2006/relationships"><Relationship Type="http://schemas.openxmlformats.org/officeDocument/2006/relationships/drawing" Target="/xl/drawings/drawing61.xml" Id="rId1" /></Relationships>
</file>

<file path=xl/worksheets/_rels/sheet62.xml.rels><Relationships xmlns="http://schemas.openxmlformats.org/package/2006/relationships"><Relationship Type="http://schemas.openxmlformats.org/officeDocument/2006/relationships/drawing" Target="/xl/drawings/drawing62.xml" Id="rId1" /></Relationships>
</file>

<file path=xl/worksheets/_rels/sheet63.xml.rels><Relationships xmlns="http://schemas.openxmlformats.org/package/2006/relationships"><Relationship Type="http://schemas.openxmlformats.org/officeDocument/2006/relationships/drawing" Target="/xl/drawings/drawing63.xml" Id="rId1" /></Relationships>
</file>

<file path=xl/worksheets/_rels/sheet64.xml.rels><Relationships xmlns="http://schemas.openxmlformats.org/package/2006/relationships"><Relationship Type="http://schemas.openxmlformats.org/officeDocument/2006/relationships/drawing" Target="/xl/drawings/drawing64.xml" Id="rId1" /></Relationships>
</file>

<file path=xl/worksheets/_rels/sheet65.xml.rels><Relationships xmlns="http://schemas.openxmlformats.org/package/2006/relationships"><Relationship Type="http://schemas.openxmlformats.org/officeDocument/2006/relationships/drawing" Target="/xl/drawings/drawing65.xml" Id="rId1" /></Relationships>
</file>

<file path=xl/worksheets/_rels/sheet66.xml.rels><Relationships xmlns="http://schemas.openxmlformats.org/package/2006/relationships"><Relationship Type="http://schemas.openxmlformats.org/officeDocument/2006/relationships/drawing" Target="/xl/drawings/drawing66.xml" Id="rId1" /></Relationships>
</file>

<file path=xl/worksheets/_rels/sheet7.xml.rels><Relationships xmlns="http://schemas.openxmlformats.org/package/2006/relationships"><Relationship Type="http://schemas.openxmlformats.org/officeDocument/2006/relationships/drawing" Target="/xl/drawings/drawing7.xml" Id="rId1" /></Relationships>
</file>

<file path=xl/worksheets/_rels/sheet8.xml.rels><Relationships xmlns="http://schemas.openxmlformats.org/package/2006/relationships"><Relationship Type="http://schemas.openxmlformats.org/officeDocument/2006/relationships/drawing" Target="/xl/drawings/drawing8.xml" Id="rId1" /></Relationships>
</file>

<file path=xl/worksheets/_rels/sheet9.xml.rels><Relationships xmlns="http://schemas.openxmlformats.org/package/2006/relationships"><Relationship Type="http://schemas.openxmlformats.org/officeDocument/2006/relationships/drawing" Target="/xl/drawings/drawing9.xml" Id="rId1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G69"/>
  <sheetViews>
    <sheetView tabSelected="1" workbookViewId="0">
      <selection activeCell="A1" sqref="A1:B1"/>
    </sheetView>
  </sheetViews>
  <sheetFormatPr baseColWidth="8" defaultRowHeight="14.5"/>
  <cols>
    <col width="65.453125" bestFit="1" customWidth="1" min="2" max="2"/>
    <col width="22" customWidth="1" min="3" max="3"/>
    <col width="22" customWidth="1" min="5" max="5"/>
    <col width="22" customWidth="1" min="7" max="7"/>
  </cols>
  <sheetData>
    <row r="1" customFormat="1" s="1">
      <c r="A1" s="145" t="inlineStr">
        <is>
          <t>EDELWEISS MUTUAL FUND</t>
        </is>
      </c>
      <c r="B1" s="147" t="n"/>
    </row>
    <row r="2" customFormat="1" s="1">
      <c r="A2" s="145" t="inlineStr">
        <is>
          <t>PORTFOLIO STATEMENT as on 30 Sep 2025</t>
        </is>
      </c>
      <c r="B2" s="147" t="n"/>
    </row>
    <row r="3" customFormat="1" s="1">
      <c r="A3" s="90" t="inlineStr">
        <is>
          <t>Fund Id</t>
        </is>
      </c>
      <c r="B3" s="90" t="inlineStr">
        <is>
          <t>Fund Desc</t>
        </is>
      </c>
      <c r="C3" s="177" t="inlineStr">
        <is>
          <t>Scheme Risk- O - Meter</t>
        </is>
      </c>
      <c r="D3" s="177" t="inlineStr">
        <is>
          <t>Benchmark of the Scheme</t>
        </is>
      </c>
      <c r="E3" s="177" t="inlineStr">
        <is>
          <t>Benchmark Risk-o-meter</t>
        </is>
      </c>
      <c r="F3" s="177" t="inlineStr">
        <is>
          <t>Benchmark of the Scheme</t>
        </is>
      </c>
      <c r="G3" s="177" t="inlineStr">
        <is>
          <t>Benchmark Risk-o-meter</t>
        </is>
      </c>
    </row>
    <row r="4" ht="70" customHeight="1">
      <c r="A4" s="60" t="inlineStr">
        <is>
          <t>EDBE31</t>
        </is>
      </c>
      <c r="B4" s="146">
        <f>HYPERLINK("[EDEL_HY Portfolio 30-Sep-2025 Final.xlsx]EDBE31!A1","BHARAT Bond ETF - April 2031")</f>
        <v/>
      </c>
      <c r="C4" s="177" t="n"/>
      <c r="D4" s="177" t="inlineStr">
        <is>
          <t>NIFTY BHARAT Bond Index - April 2031</t>
        </is>
      </c>
      <c r="E4" s="177" t="n"/>
      <c r="F4" s="178" t="inlineStr">
        <is>
          <t>-</t>
        </is>
      </c>
      <c r="G4" s="178" t="inlineStr">
        <is>
          <t>-</t>
        </is>
      </c>
    </row>
    <row r="5" ht="70" customHeight="1">
      <c r="A5" s="60" t="inlineStr">
        <is>
          <t>EDBE32</t>
        </is>
      </c>
      <c r="B5" s="146">
        <f>HYPERLINK("[EDEL_HY Portfolio 30-Sep-2025 Final.xlsx]EDBE32!A1","BHARAT Bond ETF - April 2032")</f>
        <v/>
      </c>
      <c r="C5" s="177" t="n"/>
      <c r="D5" s="177" t="inlineStr">
        <is>
          <t>Nifty BHARAT Bond Index - April 2032</t>
        </is>
      </c>
      <c r="E5" s="177" t="n"/>
      <c r="F5" s="178" t="inlineStr">
        <is>
          <t>-</t>
        </is>
      </c>
      <c r="G5" s="178" t="inlineStr">
        <is>
          <t>-</t>
        </is>
      </c>
    </row>
    <row r="6" ht="70" customHeight="1">
      <c r="A6" s="60" t="inlineStr">
        <is>
          <t>EDCF28</t>
        </is>
      </c>
      <c r="B6" s="146">
        <f>HYPERLINK("[EDEL_HY Portfolio 30-Sep-2025 Final.xlsx]EDCF28!A1","Edelweiss CRISIL IBX AAA Financial Services Bond – Jan 2028 Index Fund")</f>
        <v/>
      </c>
      <c r="C6" s="177" t="n"/>
      <c r="D6" s="177" t="inlineStr">
        <is>
          <t>CRISIL IBX AAA Financial Services - Jan 2028</t>
        </is>
      </c>
      <c r="E6" s="177" t="n"/>
      <c r="F6" s="178" t="inlineStr">
        <is>
          <t>-</t>
        </is>
      </c>
      <c r="G6" s="178" t="inlineStr">
        <is>
          <t>-</t>
        </is>
      </c>
    </row>
    <row r="7" ht="70" customHeight="1">
      <c r="A7" s="60" t="inlineStr">
        <is>
          <t>EDLDUF</t>
        </is>
      </c>
      <c r="B7" s="146">
        <f>HYPERLINK("[EDEL_HY Portfolio 30-Sep-2025 Final.xlsx]EDLDUF!A1","Edelweiss Low Duration Fund")</f>
        <v/>
      </c>
      <c r="C7" s="177" t="n"/>
      <c r="D7" s="177" t="inlineStr">
        <is>
          <t>CRISIL Low Duration Debt A-I Index (Tier I Benchmark)</t>
        </is>
      </c>
      <c r="E7" s="177" t="n"/>
      <c r="F7" s="178" t="inlineStr">
        <is>
          <t>-</t>
        </is>
      </c>
      <c r="G7" s="178" t="inlineStr">
        <is>
          <t>-</t>
        </is>
      </c>
    </row>
    <row r="8" ht="70" customHeight="1">
      <c r="A8" s="60" t="inlineStr">
        <is>
          <t>EEBCYF</t>
        </is>
      </c>
      <c r="B8" s="146">
        <f>HYPERLINK("[EDEL_HY Portfolio 30-Sep-2025 Final.xlsx]EEBCYF!A1","Edelweiss Business Cycle Fund")</f>
        <v/>
      </c>
      <c r="C8" s="177" t="n"/>
      <c r="D8" s="177" t="inlineStr">
        <is>
          <t>NIFTY 500 TRI</t>
        </is>
      </c>
      <c r="E8" s="177" t="n"/>
      <c r="F8" s="178" t="inlineStr">
        <is>
          <t>-</t>
        </is>
      </c>
      <c r="G8" s="178" t="inlineStr">
        <is>
          <t>-</t>
        </is>
      </c>
    </row>
    <row r="9" ht="70" customHeight="1">
      <c r="A9" s="60" t="inlineStr">
        <is>
          <t>EEDGEF</t>
        </is>
      </c>
      <c r="B9" s="146">
        <f>HYPERLINK("[EDEL_HY Portfolio 30-Sep-2025 Final.xlsx]EEDGEF!A1","Edelweiss Large Cap Fund")</f>
        <v/>
      </c>
      <c r="C9" s="177" t="n"/>
      <c r="D9" s="177" t="inlineStr">
        <is>
          <t>NIFTY 100 TRI</t>
        </is>
      </c>
      <c r="E9" s="177" t="n"/>
      <c r="F9" s="178" t="inlineStr">
        <is>
          <t>-</t>
        </is>
      </c>
      <c r="G9" s="178" t="inlineStr">
        <is>
          <t>-</t>
        </is>
      </c>
    </row>
    <row r="10" ht="70" customHeight="1">
      <c r="A10" s="60" t="inlineStr">
        <is>
          <t>EEMMQE</t>
        </is>
      </c>
      <c r="B10" s="146">
        <f>HYPERLINK("[EDEL_HY Portfolio 30-Sep-2025 Final.xlsx]EEMMQE!A1","Edelweiss Nifty500 Multicap Momentum Quality 50 ETF")</f>
        <v/>
      </c>
      <c r="C10" s="177" t="n"/>
      <c r="D10" s="177" t="inlineStr">
        <is>
          <t>Nifty500 Multicap Momentum Quality 50 TRI</t>
        </is>
      </c>
      <c r="E10" s="177" t="n"/>
      <c r="F10" s="178" t="inlineStr">
        <is>
          <t>-</t>
        </is>
      </c>
      <c r="G10" s="178" t="inlineStr">
        <is>
          <t>-</t>
        </is>
      </c>
    </row>
    <row r="11" ht="70" customHeight="1">
      <c r="A11" s="60" t="inlineStr">
        <is>
          <t>EOUSTF</t>
        </is>
      </c>
      <c r="B11" s="146">
        <f>HYPERLINK("[EDEL_HY Portfolio 30-Sep-2025 Final.xlsx]EOUSTF!A1","EDELWEISS US TECHNOLOGY EQUITY FOF")</f>
        <v/>
      </c>
      <c r="C11" s="177" t="n"/>
      <c r="D11" s="177" t="inlineStr">
        <is>
          <t>Russell 1000 Equal Weighted Technology Index</t>
        </is>
      </c>
      <c r="E11" s="177" t="n"/>
      <c r="F11" s="178" t="inlineStr">
        <is>
          <t>-</t>
        </is>
      </c>
      <c r="G11" s="178" t="inlineStr">
        <is>
          <t>-</t>
        </is>
      </c>
    </row>
    <row r="12" ht="70" customHeight="1">
      <c r="A12" s="60" t="inlineStr">
        <is>
          <t>EDBE30</t>
        </is>
      </c>
      <c r="B12" s="146">
        <f>HYPERLINK("[EDEL_HY Portfolio 30-Sep-2025 Final.xlsx]EDBE30!A1","BHARAT Bond ETF - April 2030")</f>
        <v/>
      </c>
      <c r="C12" s="177" t="n"/>
      <c r="D12" s="177" t="inlineStr">
        <is>
          <t>NIFTY BHARAT Bond Index - April 2030</t>
        </is>
      </c>
      <c r="E12" s="177" t="n"/>
      <c r="F12" s="178" t="inlineStr">
        <is>
          <t>-</t>
        </is>
      </c>
      <c r="G12" s="178" t="inlineStr">
        <is>
          <t>-</t>
        </is>
      </c>
    </row>
    <row r="13" ht="70" customHeight="1">
      <c r="A13" s="60" t="inlineStr">
        <is>
          <t>EEEQTF</t>
        </is>
      </c>
      <c r="B13" s="146">
        <f>HYPERLINK("[EDEL_HY Portfolio 30-Sep-2025 Final.xlsx]EEEQTF!A1","Edelweiss Large &amp; Mid Cap Fund")</f>
        <v/>
      </c>
      <c r="C13" s="177" t="n"/>
      <c r="D13" s="177" t="inlineStr">
        <is>
          <t>Nifty LargeMidcap 250 Index - TRI</t>
        </is>
      </c>
      <c r="E13" s="177" t="n"/>
      <c r="F13" s="178" t="inlineStr">
        <is>
          <t>-</t>
        </is>
      </c>
      <c r="G13" s="178" t="inlineStr">
        <is>
          <t>-</t>
        </is>
      </c>
    </row>
    <row r="14" ht="70" customHeight="1">
      <c r="A14" s="60" t="inlineStr">
        <is>
          <t>EEPRUA</t>
        </is>
      </c>
      <c r="B14" s="146">
        <f>HYPERLINK("[EDEL_HY Portfolio 30-Sep-2025 Final.xlsx]EEPRUA!A1","Edelweiss Aggressive Hybrid Fund")</f>
        <v/>
      </c>
      <c r="C14" s="177" t="n"/>
      <c r="D14" s="177" t="inlineStr">
        <is>
          <t>CRISIL Hybrid 35+65 - Aggressive Index</t>
        </is>
      </c>
      <c r="E14" s="177" t="n"/>
      <c r="F14" s="178" t="inlineStr">
        <is>
          <t>-</t>
        </is>
      </c>
      <c r="G14" s="178" t="inlineStr">
        <is>
          <t>-</t>
        </is>
      </c>
    </row>
    <row r="15" ht="70" customHeight="1">
      <c r="A15" s="60" t="inlineStr">
        <is>
          <t>EETECF</t>
        </is>
      </c>
      <c r="B15" s="146">
        <f>HYPERLINK("[EDEL_HY Portfolio 30-Sep-2025 Final.xlsx]EETECF!A1","Edelweiss Technology Fund")</f>
        <v/>
      </c>
      <c r="C15" s="177" t="n"/>
      <c r="D15" s="177" t="inlineStr">
        <is>
          <t>BSE Teck TRI</t>
        </is>
      </c>
      <c r="E15" s="177" t="n"/>
      <c r="F15" s="178" t="inlineStr">
        <is>
          <t>-</t>
        </is>
      </c>
      <c r="G15" s="178" t="inlineStr">
        <is>
          <t>-</t>
        </is>
      </c>
    </row>
    <row r="16" ht="70" customHeight="1">
      <c r="A16" s="60" t="inlineStr">
        <is>
          <t>EOEDOF</t>
        </is>
      </c>
      <c r="B16" s="146">
        <f>HYPERLINK("[EDEL_HY Portfolio 30-Sep-2025 Final.xlsx]EOEDOF!A1","Edelweiss Europe Dynamic Equity Offshore Fund")</f>
        <v/>
      </c>
      <c r="C16" s="177" t="n"/>
      <c r="D16" s="177" t="inlineStr">
        <is>
          <t>MSCI Europe Index (Total Return Net)</t>
        </is>
      </c>
      <c r="E16" s="177" t="n"/>
      <c r="F16" s="178" t="inlineStr">
        <is>
          <t>-</t>
        </is>
      </c>
      <c r="G16" s="178" t="inlineStr">
        <is>
          <t>-</t>
        </is>
      </c>
    </row>
    <row r="17" ht="70" customHeight="1">
      <c r="A17" s="60" t="inlineStr">
        <is>
          <t>EDACBF</t>
        </is>
      </c>
      <c r="B17" s="146">
        <f>HYPERLINK("[EDEL_HY Portfolio 30-Sep-2025 Final.xlsx]EDACBF!A1","Edelweiss Money Market Fund")</f>
        <v/>
      </c>
      <c r="C17" s="177" t="n"/>
      <c r="D17" s="177" t="inlineStr">
        <is>
          <t>CRISIL Money Market A-I Index (Tier I Benchmark)</t>
        </is>
      </c>
      <c r="E17" s="177" t="n"/>
      <c r="F17" s="177" t="inlineStr">
        <is>
          <t>NIFTY Money Market Index A-I (Tier II Scheme Benchmark)</t>
        </is>
      </c>
      <c r="G17" s="177" t="n"/>
    </row>
    <row r="18" ht="70" customHeight="1">
      <c r="A18" s="60" t="inlineStr">
        <is>
          <t>EDBE33</t>
        </is>
      </c>
      <c r="B18" s="146">
        <f>HYPERLINK("[EDEL_HY Portfolio 30-Sep-2025 Final.xlsx]EDBE33!A1","BHARAT Bond ETF - April 2033")</f>
        <v/>
      </c>
      <c r="C18" s="177" t="n"/>
      <c r="D18" s="177" t="inlineStr">
        <is>
          <t>Nifty BHARAT Bond Index - April 2033</t>
        </is>
      </c>
      <c r="E18" s="177" t="n"/>
      <c r="F18" s="178" t="inlineStr">
        <is>
          <t>-</t>
        </is>
      </c>
      <c r="G18" s="178" t="inlineStr">
        <is>
          <t>-</t>
        </is>
      </c>
    </row>
    <row r="19" ht="70" customHeight="1">
      <c r="A19" s="60" t="inlineStr">
        <is>
          <t>EDCG27</t>
        </is>
      </c>
      <c r="B19" s="146">
        <f>HYPERLINK("[EDEL_HY Portfolio 30-Sep-2025 Final.xlsx]EDCG27!A1","Edelweiss CRISIL IBX 50 50 Gilt Plus SDL June 2027 Index Fund")</f>
        <v/>
      </c>
      <c r="C19" s="177" t="n"/>
      <c r="D19" s="177" t="inlineStr">
        <is>
          <t>CRISIL IBX 50:50 Gilt Plus SDL - June 2027</t>
        </is>
      </c>
      <c r="E19" s="177" t="n"/>
      <c r="F19" s="178" t="inlineStr">
        <is>
          <t>-</t>
        </is>
      </c>
      <c r="G19" s="178" t="inlineStr">
        <is>
          <t>-</t>
        </is>
      </c>
    </row>
    <row r="20" ht="70" customHeight="1">
      <c r="A20" s="60" t="inlineStr">
        <is>
          <t>EDNPSF</t>
        </is>
      </c>
      <c r="B20" s="146">
        <f>HYPERLINK("[EDEL_HY Portfolio 30-Sep-2025 Final.xlsx]EDNPSF!A1","Edelweiss Nifty PSU Bond Plus SDL Apr2026 50 50 Index Fund")</f>
        <v/>
      </c>
      <c r="C20" s="177" t="n"/>
      <c r="D20" s="177" t="inlineStr">
        <is>
          <t>Nifty PSU Bond Plus SDL Apr 2026 50:50 Index</t>
        </is>
      </c>
      <c r="E20" s="177" t="n"/>
      <c r="F20" s="178" t="inlineStr">
        <is>
          <t>-</t>
        </is>
      </c>
      <c r="G20" s="178" t="inlineStr">
        <is>
          <t>-</t>
        </is>
      </c>
    </row>
    <row r="21" ht="70" customHeight="1">
      <c r="A21" s="60" t="inlineStr">
        <is>
          <t>EEECRF</t>
        </is>
      </c>
      <c r="B21" s="146">
        <f>HYPERLINK("[EDEL_HY Portfolio 30-Sep-2025 Final.xlsx]EEECRF!A1","Edelweiss Flexi-Cap Fund")</f>
        <v/>
      </c>
      <c r="C21" s="177" t="n"/>
      <c r="D21" s="177" t="inlineStr">
        <is>
          <t>NIFTY 500 TRI</t>
        </is>
      </c>
      <c r="E21" s="177" t="n"/>
      <c r="F21" s="178" t="inlineStr">
        <is>
          <t>-</t>
        </is>
      </c>
      <c r="G21" s="178" t="inlineStr">
        <is>
          <t>-</t>
        </is>
      </c>
    </row>
    <row r="22" ht="70" customHeight="1">
      <c r="A22" s="60" t="inlineStr">
        <is>
          <t>EEIF50</t>
        </is>
      </c>
      <c r="B22" s="146">
        <f>HYPERLINK("[EDEL_HY Portfolio 30-Sep-2025 Final.xlsx]EEIF50!A1","Edelweiss Nifty 50 Index Fund")</f>
        <v/>
      </c>
      <c r="C22" s="177" t="n"/>
      <c r="D22" s="177" t="inlineStr">
        <is>
          <t>NIFTY 50 - TRI</t>
        </is>
      </c>
      <c r="E22" s="177" t="n"/>
      <c r="F22" s="178" t="inlineStr">
        <is>
          <t>-</t>
        </is>
      </c>
      <c r="G22" s="178" t="inlineStr">
        <is>
          <t>-</t>
        </is>
      </c>
    </row>
    <row r="23" ht="70" customHeight="1">
      <c r="A23" s="60" t="inlineStr">
        <is>
          <t>EEM150</t>
        </is>
      </c>
      <c r="B23" s="146">
        <f>HYPERLINK("[EDEL_HY Portfolio 30-Sep-2025 Final.xlsx]EEM150!A1","Edelweiss Nifty Midcap150 Momentum 50 Index Fund")</f>
        <v/>
      </c>
      <c r="C23" s="177" t="n"/>
      <c r="D23" s="177" t="inlineStr">
        <is>
          <t>NIFTY Midcap 150 Moment 50 TRI</t>
        </is>
      </c>
      <c r="E23" s="177" t="n"/>
      <c r="F23" s="178" t="inlineStr">
        <is>
          <t>-</t>
        </is>
      </c>
      <c r="G23" s="178" t="inlineStr">
        <is>
          <t>-</t>
        </is>
      </c>
    </row>
    <row r="24" ht="70" customHeight="1">
      <c r="A24" s="60" t="inlineStr">
        <is>
          <t>EENBEF</t>
        </is>
      </c>
      <c r="B24" s="146">
        <f>HYPERLINK("[EDEL_HY Portfolio 30-Sep-2025 Final.xlsx]EENBEF!A1","Edelweiss Nifty Bank ETF")</f>
        <v/>
      </c>
      <c r="C24" s="177" t="n"/>
      <c r="D24" s="177" t="inlineStr">
        <is>
          <t>NIFTY Bank TRI</t>
        </is>
      </c>
      <c r="E24" s="177" t="n"/>
      <c r="F24" s="178" t="inlineStr">
        <is>
          <t>-</t>
        </is>
      </c>
      <c r="G24" s="178" t="inlineStr">
        <is>
          <t>-</t>
        </is>
      </c>
    </row>
    <row r="25" ht="70" customHeight="1">
      <c r="A25" s="60" t="inlineStr">
        <is>
          <t>EDFF33</t>
        </is>
      </c>
      <c r="B25" s="146">
        <f>HYPERLINK("[EDEL_HY Portfolio 30-Sep-2025 Final.xlsx]EDFF33!A1","BHARAT Bond FOF - April 2033")</f>
        <v/>
      </c>
      <c r="C25" s="177" t="n"/>
      <c r="D25" s="177" t="inlineStr">
        <is>
          <t>Nifty BHARAT Bond Index - April 2033</t>
        </is>
      </c>
      <c r="E25" s="177" t="n"/>
      <c r="F25" s="178" t="inlineStr">
        <is>
          <t>-</t>
        </is>
      </c>
      <c r="G25" s="178" t="inlineStr">
        <is>
          <t>-</t>
        </is>
      </c>
    </row>
    <row r="26" ht="70" customHeight="1">
      <c r="A26" s="60" t="inlineStr">
        <is>
          <t>EDGSEC</t>
        </is>
      </c>
      <c r="B26" s="146">
        <f>HYPERLINK("[EDEL_HY Portfolio 30-Sep-2025 Final.xlsx]EDGSEC!A1","Edelweiss Government Securities Fund")</f>
        <v/>
      </c>
      <c r="C26" s="177" t="n"/>
      <c r="D26" s="177" t="inlineStr">
        <is>
          <t>CRISIL Dynamic Gilt Index (Tier I Benchmark)</t>
        </is>
      </c>
      <c r="E26" s="177" t="n"/>
      <c r="F26" s="177" t="inlineStr">
        <is>
          <t>NIFTY G-Sec Index - A-III (Tier II Scheme Benchmark)</t>
        </is>
      </c>
      <c r="G26" s="177" t="n"/>
    </row>
    <row r="27" ht="70" customHeight="1">
      <c r="A27" s="60" t="inlineStr">
        <is>
          <t>EDONTF</t>
        </is>
      </c>
      <c r="B27" s="146">
        <f>HYPERLINK("[EDEL_HY Portfolio 30-Sep-2025 Final.xlsx]EDONTF!A1","EDELWEISS OVERNIGHT FUND")</f>
        <v/>
      </c>
      <c r="C27" s="177" t="n"/>
      <c r="D27" s="177" t="inlineStr">
        <is>
          <t>CRISIL Liquid Overnight Index (Tier I Benchmark)</t>
        </is>
      </c>
      <c r="E27" s="177" t="n"/>
      <c r="F27" s="178" t="inlineStr">
        <is>
          <t>-</t>
        </is>
      </c>
      <c r="G27" s="178" t="inlineStr">
        <is>
          <t>-</t>
        </is>
      </c>
    </row>
    <row r="28" ht="70" customHeight="1">
      <c r="A28" s="60" t="inlineStr">
        <is>
          <t>EECONF</t>
        </is>
      </c>
      <c r="B28" s="146">
        <f>HYPERLINK("[EDEL_HY Portfolio 30-Sep-2025 Final.xlsx]EECONF!A1","Edelweiss Consumption Fund")</f>
        <v/>
      </c>
      <c r="C28" s="177" t="n"/>
      <c r="D28" s="177" t="inlineStr">
        <is>
          <t>NIFTY INDIA CONSUMPTION TRI</t>
        </is>
      </c>
      <c r="E28" s="177" t="n"/>
      <c r="F28" s="178" t="inlineStr">
        <is>
          <t>-</t>
        </is>
      </c>
      <c r="G28" s="178" t="inlineStr">
        <is>
          <t>-</t>
        </is>
      </c>
    </row>
    <row r="29" ht="70" customHeight="1">
      <c r="A29" s="60" t="inlineStr">
        <is>
          <t>EEESCF</t>
        </is>
      </c>
      <c r="B29" s="146">
        <f>HYPERLINK("[EDEL_HY Portfolio 30-Sep-2025 Final.xlsx]EEESCF!A1","Edelweiss Small Cap Fund")</f>
        <v/>
      </c>
      <c r="C29" s="177" t="n"/>
      <c r="D29" s="177" t="inlineStr">
        <is>
          <t>Nifty Smallcap 250 - TRI</t>
        </is>
      </c>
      <c r="E29" s="177" t="n"/>
      <c r="F29" s="178" t="inlineStr">
        <is>
          <t>-</t>
        </is>
      </c>
      <c r="G29" s="178" t="inlineStr">
        <is>
          <t>-</t>
        </is>
      </c>
    </row>
    <row r="30" ht="70" customHeight="1">
      <c r="A30" s="60" t="inlineStr">
        <is>
          <t>EELMIF</t>
        </is>
      </c>
      <c r="B30" s="146">
        <f>HYPERLINK("[EDEL_HY Portfolio 30-Sep-2025 Final.xlsx]EELMIF!A1","Edelweiss NIFTY Large Mid Cap 250 Index Fund")</f>
        <v/>
      </c>
      <c r="C30" s="177" t="n"/>
      <c r="D30" s="177" t="inlineStr">
        <is>
          <t>Nifty LargeMidcap 250 Index - TRI</t>
        </is>
      </c>
      <c r="E30" s="177" t="n"/>
      <c r="F30" s="178" t="inlineStr">
        <is>
          <t>-</t>
        </is>
      </c>
      <c r="G30" s="178" t="inlineStr">
        <is>
          <t>-</t>
        </is>
      </c>
    </row>
    <row r="31" ht="70" customHeight="1">
      <c r="A31" s="60" t="inlineStr">
        <is>
          <t>EEMOFF</t>
        </is>
      </c>
      <c r="B31" s="146">
        <f>HYPERLINK("[EDEL_HY Portfolio 30-Sep-2025 Final.xlsx]EEMOFF!A1","Edelweiss Multi Asset Omni Fund of Fund")</f>
        <v/>
      </c>
      <c r="C31" s="177" t="n"/>
      <c r="D31" s="177" t="inlineStr">
        <is>
          <t>65% Nifty500 TRI + 15% Crisil Composite Bond Index + 10% Domestic Gold Price + 10% Domestic Silver Price</t>
        </is>
      </c>
      <c r="E31" s="177" t="n"/>
      <c r="F31" s="178" t="inlineStr">
        <is>
          <t>-</t>
        </is>
      </c>
      <c r="G31" s="178" t="inlineStr">
        <is>
          <t>-</t>
        </is>
      </c>
    </row>
    <row r="32" ht="70" customHeight="1">
      <c r="A32" s="60" t="inlineStr">
        <is>
          <t>EGSFOF</t>
        </is>
      </c>
      <c r="B32" s="146">
        <f>HYPERLINK("[EDEL_HY Portfolio 30-Sep-2025 Final.xlsx]EGSFOF!A1","Edelweiss Gold and Silver ETF FOF")</f>
        <v/>
      </c>
      <c r="C32" s="177" t="n"/>
      <c r="D32" s="177" t="inlineStr">
        <is>
          <t>Domestic Gold and Silver Prices</t>
        </is>
      </c>
      <c r="E32" s="177" t="n"/>
      <c r="F32" s="178" t="inlineStr">
        <is>
          <t>-</t>
        </is>
      </c>
      <c r="G32" s="178" t="inlineStr">
        <is>
          <t>-</t>
        </is>
      </c>
    </row>
    <row r="33" ht="70" customHeight="1">
      <c r="A33" s="60" t="inlineStr">
        <is>
          <t>EDCF27</t>
        </is>
      </c>
      <c r="B33" s="146">
        <f>HYPERLINK("[EDEL_HY Portfolio 30-Sep-2025 Final.xlsx]EDCF27!A1","Edelweiss CRISIL-IBX AAA Bond NBFC-HFC - Jun 2027 Index Fund")</f>
        <v/>
      </c>
      <c r="C33" s="177" t="n"/>
      <c r="D33" s="177" t="inlineStr">
        <is>
          <t>CRISIL-IBX AAA NBFC-HFC - Jun 2027</t>
        </is>
      </c>
      <c r="E33" s="177" t="n"/>
      <c r="F33" s="178" t="inlineStr">
        <is>
          <t>-</t>
        </is>
      </c>
      <c r="G33" s="178" t="inlineStr">
        <is>
          <t>-</t>
        </is>
      </c>
    </row>
    <row r="34" ht="70" customHeight="1">
      <c r="A34" s="60" t="inlineStr">
        <is>
          <t>EDCG28</t>
        </is>
      </c>
      <c r="B34" s="146">
        <f>HYPERLINK("[EDEL_HY Portfolio 30-Sep-2025 Final.xlsx]EDCG28!A1","Edelweiss_CRISIL_IBX 50 50 Gilt Plus SDL Sep 2028 Index Fund")</f>
        <v/>
      </c>
      <c r="C34" s="177" t="n"/>
      <c r="D34" s="177" t="inlineStr">
        <is>
          <t>CRISIL IBX 50:50 Gilt Plus SDL Index - Sep 2028</t>
        </is>
      </c>
      <c r="E34" s="177" t="n"/>
      <c r="F34" s="178" t="inlineStr">
        <is>
          <t>-</t>
        </is>
      </c>
      <c r="G34" s="178" t="inlineStr">
        <is>
          <t>-</t>
        </is>
      </c>
    </row>
    <row r="35" ht="70" customHeight="1">
      <c r="A35" s="60" t="inlineStr">
        <is>
          <t>EEELSS</t>
        </is>
      </c>
      <c r="B35" s="146">
        <f>HYPERLINK("[EDEL_HY Portfolio 30-Sep-2025 Final.xlsx]EEELSS!A1","Edelweiss ELSS Tax saver Fund")</f>
        <v/>
      </c>
      <c r="C35" s="177" t="n"/>
      <c r="D35" s="177" t="inlineStr">
        <is>
          <t>NIFTY 500 TRI</t>
        </is>
      </c>
      <c r="E35" s="177" t="n"/>
      <c r="F35" s="178" t="inlineStr">
        <is>
          <t>-</t>
        </is>
      </c>
      <c r="G35" s="178" t="inlineStr">
        <is>
          <t>-</t>
        </is>
      </c>
    </row>
    <row r="36" ht="70" customHeight="1">
      <c r="A36" s="60" t="inlineStr">
        <is>
          <t>EEFOCF</t>
        </is>
      </c>
      <c r="B36" s="146">
        <f>HYPERLINK("[EDEL_HY Portfolio 30-Sep-2025 Final.xlsx]EEFOCF!A1","Edelweiss Focused Fund")</f>
        <v/>
      </c>
      <c r="C36" s="177" t="n"/>
      <c r="D36" s="177" t="inlineStr">
        <is>
          <t>NIFTY 500 TRI</t>
        </is>
      </c>
      <c r="E36" s="177" t="n"/>
      <c r="F36" s="178" t="inlineStr">
        <is>
          <t>-</t>
        </is>
      </c>
      <c r="G36" s="178" t="inlineStr">
        <is>
          <t>-</t>
        </is>
      </c>
    </row>
    <row r="37" ht="70" customHeight="1">
      <c r="A37" s="60" t="inlineStr">
        <is>
          <t>EEMMQI</t>
        </is>
      </c>
      <c r="B37" s="146">
        <f>HYPERLINK("[EDEL_HY Portfolio 30-Sep-2025 Final.xlsx]EEMMQI!A1","Edelweiss Nifty500 Multicap Momentum Quality 50 Index Fund")</f>
        <v/>
      </c>
      <c r="C37" s="177" t="n"/>
      <c r="D37" s="177" t="inlineStr">
        <is>
          <t>Nifty500 Multicap Momentum Quality 50 TRI</t>
        </is>
      </c>
      <c r="E37" s="177" t="n"/>
      <c r="F37" s="178" t="inlineStr">
        <is>
          <t>-</t>
        </is>
      </c>
      <c r="G37" s="178" t="inlineStr">
        <is>
          <t>-</t>
        </is>
      </c>
    </row>
    <row r="38" ht="70" customHeight="1">
      <c r="A38" s="60" t="inlineStr">
        <is>
          <t>EOEMOP</t>
        </is>
      </c>
      <c r="B38" s="146">
        <f>HYPERLINK("[EDEL_HY Portfolio 30-Sep-2025 Final.xlsx]EOEMOP!A1","Edelweiss Emerging Markets Opportunities Equity Offshore Fund")</f>
        <v/>
      </c>
      <c r="C38" s="177" t="n"/>
      <c r="D38" s="177" t="inlineStr">
        <is>
          <t>MSCI Emerging Market Index</t>
        </is>
      </c>
      <c r="E38" s="177" t="n"/>
      <c r="F38" s="178" t="inlineStr">
        <is>
          <t>-</t>
        </is>
      </c>
      <c r="G38" s="178" t="inlineStr">
        <is>
          <t>-</t>
        </is>
      </c>
    </row>
    <row r="39" ht="70" customHeight="1">
      <c r="A39" s="60" t="inlineStr">
        <is>
          <t>EDBPDF</t>
        </is>
      </c>
      <c r="B39" s="146">
        <f>HYPERLINK("[EDEL_HY Portfolio 30-Sep-2025 Final.xlsx]EDBPDF!A1","Edelweiss Banking and PSU Debt Fund")</f>
        <v/>
      </c>
      <c r="C39" s="177" t="n"/>
      <c r="D39" s="177" t="inlineStr">
        <is>
          <t>CRISIL Banking and PSU Debt A-II (Tier I Benchmark)</t>
        </is>
      </c>
      <c r="E39" s="177" t="n"/>
      <c r="F39" s="177" t="inlineStr">
        <is>
          <t>Nifty Banking &amp; PSU Debt Index - A-III (Tier II Scheme Benchmark)</t>
        </is>
      </c>
      <c r="G39" s="177" t="n"/>
    </row>
    <row r="40" ht="70" customHeight="1">
      <c r="A40" s="60" t="inlineStr">
        <is>
          <t>EDCPSF</t>
        </is>
      </c>
      <c r="B40" s="146">
        <f>HYPERLINK("[EDEL_HY Portfolio 30-Sep-2025 Final.xlsx]EDCPSF!A1","Edelweiss CRL PSU PL SDL 50 50 Oct-25 FD")</f>
        <v/>
      </c>
      <c r="C40" s="177" t="n"/>
      <c r="D40" s="177" t="inlineStr">
        <is>
          <t>CRISIL IBX 50:50 PSU + SDL - October 2025</t>
        </is>
      </c>
      <c r="E40" s="177" t="n"/>
      <c r="F40" s="178" t="inlineStr">
        <is>
          <t>-</t>
        </is>
      </c>
      <c r="G40" s="178" t="inlineStr">
        <is>
          <t>-</t>
        </is>
      </c>
    </row>
    <row r="41" ht="70" customHeight="1">
      <c r="A41" s="60" t="inlineStr">
        <is>
          <t>EDCSDF</t>
        </is>
      </c>
      <c r="B41" s="146">
        <f>HYPERLINK("[EDEL_HY Portfolio 30-Sep-2025 Final.xlsx]EDCSDF!A1","Edelweiss CRL IBX 50 50 Gilt Plus SDL Short Duration Index Fund")</f>
        <v/>
      </c>
      <c r="C41" s="177" t="n"/>
      <c r="D41" s="177" t="inlineStr">
        <is>
          <t>CRISIL IBX 50:50 Gilt Plus SDL Short Duration Index</t>
        </is>
      </c>
      <c r="E41" s="177" t="n"/>
      <c r="F41" s="178" t="inlineStr">
        <is>
          <t>-</t>
        </is>
      </c>
      <c r="G41" s="178" t="inlineStr">
        <is>
          <t>-</t>
        </is>
      </c>
    </row>
    <row r="42" ht="70" customHeight="1">
      <c r="A42" s="60" t="inlineStr">
        <is>
          <t>EEIAFF</t>
        </is>
      </c>
      <c r="B42" s="146">
        <f>HYPERLINK("[EDEL_HY Portfolio 30-Sep-2025 Final.xlsx]EEIAFF!A1","Edelweiss Income Plus Arbitrage Active Fund of Fund")</f>
        <v/>
      </c>
      <c r="C42" s="177" t="n"/>
      <c r="D42" s="177" t="inlineStr">
        <is>
          <t>60% Nifty Short Duration Debt Index + 40% Nifty 50 Arbitrage TRI</t>
        </is>
      </c>
      <c r="E42" s="177" t="n"/>
      <c r="F42" s="178" t="inlineStr">
        <is>
          <t>-</t>
        </is>
      </c>
      <c r="G42" s="178" t="inlineStr">
        <is>
          <t>-</t>
        </is>
      </c>
    </row>
    <row r="43" ht="70" customHeight="1">
      <c r="A43" s="60" t="inlineStr">
        <is>
          <t>EEIF30</t>
        </is>
      </c>
      <c r="B43" s="146">
        <f>HYPERLINK("[EDEL_HY Portfolio 30-Sep-2025 Final.xlsx]EEIF30!A1","Edelweiss Nifty 100 Quality 30 Index Fnd")</f>
        <v/>
      </c>
      <c r="C43" s="177" t="n"/>
      <c r="D43" s="177" t="inlineStr">
        <is>
          <t>Nifty 100 Quality 30 Index - TRI</t>
        </is>
      </c>
      <c r="E43" s="177" t="n"/>
      <c r="F43" s="178" t="inlineStr">
        <is>
          <t>-</t>
        </is>
      </c>
      <c r="G43" s="178" t="inlineStr">
        <is>
          <t>-</t>
        </is>
      </c>
    </row>
    <row r="44" ht="70" customHeight="1">
      <c r="A44" s="60" t="inlineStr">
        <is>
          <t>EELMFE</t>
        </is>
      </c>
      <c r="B44" s="146">
        <f>HYPERLINK("[EDEL_HY Portfolio 30-Sep-2025 Final.xlsx]EELMFE!A1","Edelweiss Nifty LargeMidcap 250 ETF")</f>
        <v/>
      </c>
      <c r="C44" s="177" t="n"/>
      <c r="D44" s="177" t="inlineStr">
        <is>
          <t>Nifty LargeMidcap 250 Total Return Index</t>
        </is>
      </c>
      <c r="E44" s="177" t="n"/>
      <c r="F44" s="178" t="inlineStr">
        <is>
          <t>-</t>
        </is>
      </c>
      <c r="G44" s="178" t="inlineStr">
        <is>
          <t>-</t>
        </is>
      </c>
    </row>
    <row r="45" ht="70" customHeight="1">
      <c r="A45" s="60" t="inlineStr">
        <is>
          <t>EEMOF1</t>
        </is>
      </c>
      <c r="B45" s="146">
        <f>HYPERLINK("[EDEL_HY Portfolio 30-Sep-2025 Final.xlsx]EEMOF1!A1","EDELWEISS RECENTLY LISTED IPO FUND")</f>
        <v/>
      </c>
      <c r="C45" s="177" t="n"/>
      <c r="D45" s="177" t="inlineStr">
        <is>
          <t>Nifty IPO Index</t>
        </is>
      </c>
      <c r="E45" s="177" t="n"/>
      <c r="F45" s="178" t="inlineStr">
        <is>
          <t>-</t>
        </is>
      </c>
      <c r="G45" s="178" t="inlineStr">
        <is>
          <t>-</t>
        </is>
      </c>
    </row>
    <row r="46" ht="70" customHeight="1">
      <c r="A46" s="60" t="inlineStr">
        <is>
          <t>EOCHIF</t>
        </is>
      </c>
      <c r="B46" s="146">
        <f>HYPERLINK("[EDEL_HY Portfolio 30-Sep-2025 Final.xlsx]EOCHIF!A1","Edelweiss Greater China Equity Off-shore Fund")</f>
        <v/>
      </c>
      <c r="C46" s="177" t="n"/>
      <c r="D46" s="177" t="inlineStr">
        <is>
          <t>MSCI Golden Dragon Index (Total Return Net)</t>
        </is>
      </c>
      <c r="E46" s="177" t="n"/>
      <c r="F46" s="178" t="inlineStr">
        <is>
          <t>-</t>
        </is>
      </c>
      <c r="G46" s="178" t="inlineStr">
        <is>
          <t>-</t>
        </is>
      </c>
    </row>
    <row r="47" ht="70" customHeight="1">
      <c r="A47" s="60" t="inlineStr">
        <is>
          <t>EODWHF</t>
        </is>
      </c>
      <c r="B47" s="146">
        <f>HYPERLINK("[EDEL_HY Portfolio 30-Sep-2025 Final.xlsx]EODWHF!A1","Edelweiss MSCI (I) DM &amp; WD HC 45 ID Fund")</f>
        <v/>
      </c>
      <c r="C47" s="177" t="n"/>
      <c r="D47" s="177" t="inlineStr">
        <is>
          <t>MSCI India Domestic &amp; World Healthcare 45 Index</t>
        </is>
      </c>
      <c r="E47" s="177" t="n"/>
      <c r="F47" s="178" t="inlineStr">
        <is>
          <t>-</t>
        </is>
      </c>
      <c r="G47" s="178" t="inlineStr">
        <is>
          <t>-</t>
        </is>
      </c>
    </row>
    <row r="48" ht="70" customHeight="1">
      <c r="A48" s="60" t="inlineStr">
        <is>
          <t>EDFF32</t>
        </is>
      </c>
      <c r="B48" s="146">
        <f>HYPERLINK("[EDEL_HY Portfolio 30-Sep-2025 Final.xlsx]EDFF32!A1","BHARAT Bond FOF - April 2032")</f>
        <v/>
      </c>
      <c r="C48" s="177" t="n"/>
      <c r="D48" s="177" t="inlineStr">
        <is>
          <t>Nifty BHARAT Bond Index - April 2032</t>
        </is>
      </c>
      <c r="E48" s="177" t="n"/>
      <c r="F48" s="178" t="inlineStr">
        <is>
          <t>-</t>
        </is>
      </c>
      <c r="G48" s="178" t="inlineStr">
        <is>
          <t>-</t>
        </is>
      </c>
    </row>
    <row r="49" ht="70" customHeight="1">
      <c r="A49" s="60" t="inlineStr">
        <is>
          <t>EEALVF</t>
        </is>
      </c>
      <c r="B49" s="146">
        <f>HYPERLINK("[EDEL_HY Portfolio 30-Sep-2025 Final.xlsx]EEALVF!A1","Edel Nifty Alpha Low Volatility 30 Index Fund")</f>
        <v/>
      </c>
      <c r="C49" s="177" t="n"/>
      <c r="D49" s="177" t="inlineStr">
        <is>
          <t>Nifty Alpha Low Volatility 30 Index</t>
        </is>
      </c>
      <c r="E49" s="177" t="n"/>
      <c r="F49" s="178" t="inlineStr">
        <is>
          <t>-</t>
        </is>
      </c>
      <c r="G49" s="178" t="inlineStr">
        <is>
          <t>-</t>
        </is>
      </c>
    </row>
    <row r="50" ht="70" customHeight="1">
      <c r="A50" s="60" t="inlineStr">
        <is>
          <t>EEARBF</t>
        </is>
      </c>
      <c r="B50" s="146">
        <f>HYPERLINK("[EDEL_HY Portfolio 30-Sep-2025 Final.xlsx]EEARBF!A1","Edelweiss Arbitrage Fund")</f>
        <v/>
      </c>
      <c r="C50" s="177" t="n"/>
      <c r="D50" s="177" t="inlineStr">
        <is>
          <t>Nifty 50 Arbitrage Index</t>
        </is>
      </c>
      <c r="E50" s="177" t="n"/>
      <c r="F50" s="178" t="inlineStr">
        <is>
          <t>-</t>
        </is>
      </c>
      <c r="G50" s="178" t="inlineStr">
        <is>
          <t>-</t>
        </is>
      </c>
    </row>
    <row r="51" ht="70" customHeight="1">
      <c r="A51" s="60" t="inlineStr">
        <is>
          <t>EEARFD</t>
        </is>
      </c>
      <c r="B51" s="146">
        <f>HYPERLINK("[EDEL_HY Portfolio 30-Sep-2025 Final.xlsx]EEARFD!A1","Edelweiss Balanced Advantage Fund")</f>
        <v/>
      </c>
      <c r="C51" s="177" t="n"/>
      <c r="D51" s="177" t="inlineStr">
        <is>
          <t>NIFTY 50 Hybrid Composite debt 50:50 Index</t>
        </is>
      </c>
      <c r="E51" s="177" t="n"/>
      <c r="F51" s="178" t="inlineStr">
        <is>
          <t>-</t>
        </is>
      </c>
      <c r="G51" s="178" t="inlineStr">
        <is>
          <t>-</t>
        </is>
      </c>
    </row>
    <row r="52" ht="70" customHeight="1">
      <c r="A52" s="60" t="inlineStr">
        <is>
          <t>EEBCIE</t>
        </is>
      </c>
      <c r="B52" s="146">
        <f>HYPERLINK("[EDEL_HY Portfolio 30-Sep-2025 Final.xlsx]EEBCIE!A1","Edel BSE Capital Markets &amp; Insurance ETF")</f>
        <v/>
      </c>
      <c r="C52" s="177" t="n"/>
      <c r="D52" s="177" t="inlineStr">
        <is>
          <t>BSE Capital Markets &amp; Insurance TRI</t>
        </is>
      </c>
      <c r="E52" s="177" t="n"/>
      <c r="F52" s="178" t="inlineStr">
        <is>
          <t>-</t>
        </is>
      </c>
      <c r="G52" s="178" t="inlineStr">
        <is>
          <t>-</t>
        </is>
      </c>
    </row>
    <row r="53" ht="70" customHeight="1">
      <c r="A53" s="60" t="inlineStr">
        <is>
          <t>EEBIEF</t>
        </is>
      </c>
      <c r="B53" s="146">
        <f>HYPERLINK("[EDEL_HY Portfolio 30-Sep-2025 Final.xlsx]EEBIEF!A1","Edelweiss BSE Internet Economy Index Fund")</f>
        <v/>
      </c>
      <c r="C53" s="177" t="n"/>
      <c r="D53" s="177" t="inlineStr">
        <is>
          <t>BSE Internet Economy TRI</t>
        </is>
      </c>
      <c r="E53" s="177" t="n"/>
      <c r="F53" s="178" t="inlineStr">
        <is>
          <t>-</t>
        </is>
      </c>
      <c r="G53" s="178" t="inlineStr">
        <is>
          <t>-</t>
        </is>
      </c>
    </row>
    <row r="54" ht="70" customHeight="1">
      <c r="A54" s="60" t="inlineStr">
        <is>
          <t>EEESSF</t>
        </is>
      </c>
      <c r="B54" s="146">
        <f>HYPERLINK("[EDEL_HY Portfolio 30-Sep-2025 Final.xlsx]EEESSF!A1","Edelweiss Equity Savings Fund")</f>
        <v/>
      </c>
      <c r="C54" s="177" t="n"/>
      <c r="D54" s="177" t="inlineStr">
        <is>
          <t>NIFTY 50 Equity Savings Index</t>
        </is>
      </c>
      <c r="E54" s="177" t="n"/>
      <c r="F54" s="178" t="inlineStr">
        <is>
          <t>-</t>
        </is>
      </c>
      <c r="G54" s="178" t="inlineStr">
        <is>
          <t>-</t>
        </is>
      </c>
    </row>
    <row r="55" ht="70" customHeight="1">
      <c r="A55" s="60" t="inlineStr">
        <is>
          <t>EEMCPF</t>
        </is>
      </c>
      <c r="B55" s="146">
        <f>HYPERLINK("[EDEL_HY Portfolio 30-Sep-2025 Final.xlsx]EEMCPF!A1","Edelweiss Multi Cap Fund")</f>
        <v/>
      </c>
      <c r="C55" s="177" t="n"/>
      <c r="D55" s="177" t="inlineStr">
        <is>
          <t xml:space="preserve">Nifty 500 MultiCap 50:25:25 TRI </t>
        </is>
      </c>
      <c r="E55" s="177" t="n"/>
      <c r="F55" s="178" t="inlineStr">
        <is>
          <t>-</t>
        </is>
      </c>
      <c r="G55" s="178" t="inlineStr">
        <is>
          <t>-</t>
        </is>
      </c>
    </row>
    <row r="56" ht="70" customHeight="1">
      <c r="A56" s="60" t="inlineStr">
        <is>
          <t>EESMCF</t>
        </is>
      </c>
      <c r="B56" s="146">
        <f>HYPERLINK("[EDEL_HY Portfolio 30-Sep-2025 Final.xlsx]EESMCF!A1","Edelweiss Mid Cap Fund")</f>
        <v/>
      </c>
      <c r="C56" s="177" t="n"/>
      <c r="D56" s="177" t="inlineStr">
        <is>
          <t>NIFTY Midcap 150 TRI</t>
        </is>
      </c>
      <c r="E56" s="177" t="n"/>
      <c r="F56" s="178" t="inlineStr">
        <is>
          <t>-</t>
        </is>
      </c>
      <c r="G56" s="178" t="inlineStr">
        <is>
          <t>-</t>
        </is>
      </c>
    </row>
    <row r="57" ht="70" customHeight="1">
      <c r="A57" s="60" t="inlineStr">
        <is>
          <t>EOASEF</t>
        </is>
      </c>
      <c r="B57" s="146">
        <f>HYPERLINK("[EDEL_HY Portfolio 30-Sep-2025 Final.xlsx]EOASEF!A1","Edelweiss ASEAN Equity Off-shore Fund")</f>
        <v/>
      </c>
      <c r="C57" s="177" t="n"/>
      <c r="D57" s="177" t="inlineStr">
        <is>
          <t>MSCI AC Asean 10/40 Total Return Index</t>
        </is>
      </c>
      <c r="E57" s="177" t="n"/>
      <c r="F57" s="178" t="inlineStr">
        <is>
          <t>-</t>
        </is>
      </c>
      <c r="G57" s="178" t="inlineStr">
        <is>
          <t>-</t>
        </is>
      </c>
    </row>
    <row r="58" ht="70" customHeight="1">
      <c r="A58" s="60" t="inlineStr">
        <is>
          <t>EOUSEF</t>
        </is>
      </c>
      <c r="B58" s="146">
        <f>HYPERLINK("[EDEL_HY Portfolio 30-Sep-2025 Final.xlsx]EOUSEF!A1","Edelweiss US Value Equity Off-shore Fund")</f>
        <v/>
      </c>
      <c r="C58" s="177" t="n"/>
      <c r="D58" s="177" t="inlineStr">
        <is>
          <t>Russell 1000 Value Index</t>
        </is>
      </c>
      <c r="E58" s="177" t="n"/>
      <c r="F58" s="178" t="inlineStr">
        <is>
          <t>-</t>
        </is>
      </c>
      <c r="G58" s="178" t="inlineStr">
        <is>
          <t>-</t>
        </is>
      </c>
    </row>
    <row r="59" ht="70" customHeight="1">
      <c r="A59" s="60" t="inlineStr">
        <is>
          <t>ESLVRE</t>
        </is>
      </c>
      <c r="B59" s="146">
        <f>HYPERLINK("[EDEL_HY Portfolio 30-Sep-2025 Final.xlsx]ESLVRE!A1","Edelweiss Silver ETF Fund")</f>
        <v/>
      </c>
      <c r="C59" s="177" t="n"/>
      <c r="D59" s="177" t="inlineStr">
        <is>
          <t>Domestic prices of Silver</t>
        </is>
      </c>
      <c r="E59" s="177" t="n"/>
      <c r="F59" s="178" t="inlineStr">
        <is>
          <t>-</t>
        </is>
      </c>
      <c r="G59" s="178" t="inlineStr">
        <is>
          <t>-</t>
        </is>
      </c>
    </row>
    <row r="60" ht="70" customHeight="1">
      <c r="A60" s="60" t="inlineStr">
        <is>
          <t>EDCG37</t>
        </is>
      </c>
      <c r="B60" s="146">
        <f>HYPERLINK("[EDEL_HY Portfolio 30-Sep-2025 Final.xlsx]EDCG37!A1","Edelweiss_CRISIL IBX 50 50 Gilt Plus SDL April 2037 Index Fund")</f>
        <v/>
      </c>
      <c r="C60" s="177" t="n"/>
      <c r="D60" s="177" t="inlineStr">
        <is>
          <t>CRISIL IBX 50:50 Gilt Plus SDL Index – April 2037</t>
        </is>
      </c>
      <c r="E60" s="177" t="n"/>
      <c r="F60" s="178" t="inlineStr">
        <is>
          <t>-</t>
        </is>
      </c>
      <c r="G60" s="178" t="inlineStr">
        <is>
          <t>-</t>
        </is>
      </c>
    </row>
    <row r="61" ht="70" customHeight="1">
      <c r="A61" s="60" t="inlineStr">
        <is>
          <t>EDFF30</t>
        </is>
      </c>
      <c r="B61" s="146">
        <f>HYPERLINK("[EDEL_HY Portfolio 30-Sep-2025 Final.xlsx]EDFF30!A1","BHARAT Bond FOF - April 2030")</f>
        <v/>
      </c>
      <c r="C61" s="177" t="n"/>
      <c r="D61" s="177" t="inlineStr">
        <is>
          <t>NIFTY BHARAT Bond Index - April 2030</t>
        </is>
      </c>
      <c r="E61" s="177" t="n"/>
      <c r="F61" s="178" t="inlineStr">
        <is>
          <t>-</t>
        </is>
      </c>
      <c r="G61" s="178" t="inlineStr">
        <is>
          <t>-</t>
        </is>
      </c>
    </row>
    <row r="62" ht="70" customHeight="1">
      <c r="A62" s="60" t="inlineStr">
        <is>
          <t>EDFF31</t>
        </is>
      </c>
      <c r="B62" s="146">
        <f>HYPERLINK("[EDEL_HY Portfolio 30-Sep-2025 Final.xlsx]EDFF31!A1","BHARAT Bond FOF - April 2031")</f>
        <v/>
      </c>
      <c r="C62" s="177" t="n"/>
      <c r="D62" s="177" t="inlineStr">
        <is>
          <t>NIFTY BHARAT Bond Index - April 2031</t>
        </is>
      </c>
      <c r="E62" s="177" t="n"/>
      <c r="F62" s="178" t="inlineStr">
        <is>
          <t>-</t>
        </is>
      </c>
      <c r="G62" s="178" t="inlineStr">
        <is>
          <t>-</t>
        </is>
      </c>
    </row>
    <row r="63" ht="70" customHeight="1">
      <c r="A63" s="60" t="inlineStr">
        <is>
          <t>EDNP27</t>
        </is>
      </c>
      <c r="B63" s="146">
        <f>HYPERLINK("[EDEL_HY Portfolio 30-Sep-2025 Final.xlsx]EDNP27!A1","Edelweiss Nifty PSU Bond Plus SDL Apr2027 50 50 Index")</f>
        <v/>
      </c>
      <c r="C63" s="177" t="n"/>
      <c r="D63" s="177" t="inlineStr">
        <is>
          <t>Nifty PSU Bond Plus SDL Apr 2027 50:50 Index</t>
        </is>
      </c>
      <c r="E63" s="177" t="n"/>
      <c r="F63" s="178" t="inlineStr">
        <is>
          <t>-</t>
        </is>
      </c>
      <c r="G63" s="178" t="inlineStr">
        <is>
          <t>-</t>
        </is>
      </c>
    </row>
    <row r="64" ht="70" customHeight="1">
      <c r="A64" s="60" t="inlineStr">
        <is>
          <t>EEMAAF</t>
        </is>
      </c>
      <c r="B64" s="146">
        <f>HYPERLINK("[EDEL_HY Portfolio 30-Sep-2025 Final.xlsx]EEMAAF!A1","Edelweiss Multi Asset Allocation Fund")</f>
        <v/>
      </c>
      <c r="C64" s="177" t="n"/>
      <c r="D64" s="177" t="inlineStr">
        <is>
          <t>Nifty 500 TRI (40%) +CRISIL Short Term Bond Index + Domestic Gold Prices (5%)  + Domestic Silver Prices (5%)</t>
        </is>
      </c>
      <c r="E64" s="177" t="n"/>
      <c r="F64" s="178" t="inlineStr">
        <is>
          <t>-</t>
        </is>
      </c>
      <c r="G64" s="178" t="inlineStr">
        <is>
          <t>-</t>
        </is>
      </c>
    </row>
    <row r="65" ht="70" customHeight="1">
      <c r="A65" s="60" t="inlineStr">
        <is>
          <t>EENN50</t>
        </is>
      </c>
      <c r="B65" s="146">
        <f>HYPERLINK("[EDEL_HY Portfolio 30-Sep-2025 Final.xlsx]EENN50!A1","Edelweiss Nifty Next 50 Index Fund")</f>
        <v/>
      </c>
      <c r="C65" s="177" t="n"/>
      <c r="D65" s="177" t="inlineStr">
        <is>
          <t xml:space="preserve">Nifty Next 50 Index </t>
        </is>
      </c>
      <c r="E65" s="177" t="n"/>
      <c r="F65" s="178" t="inlineStr">
        <is>
          <t>-</t>
        </is>
      </c>
      <c r="G65" s="178" t="inlineStr">
        <is>
          <t>-</t>
        </is>
      </c>
    </row>
    <row r="66" ht="70" customHeight="1">
      <c r="A66" s="60" t="inlineStr">
        <is>
          <t>EES250</t>
        </is>
      </c>
      <c r="B66" s="146">
        <f>HYPERLINK("[EDEL_HY Portfolio 30-Sep-2025 Final.xlsx]EES250!A1","Edelweiss Nifty Smallcap 250 Index Fund")</f>
        <v/>
      </c>
      <c r="C66" s="177" t="n"/>
      <c r="D66" s="177" t="inlineStr">
        <is>
          <t>Nifty Smallcap 250 - TRI</t>
        </is>
      </c>
      <c r="E66" s="177" t="n"/>
      <c r="F66" s="178" t="inlineStr">
        <is>
          <t>-</t>
        </is>
      </c>
      <c r="G66" s="178" t="inlineStr">
        <is>
          <t>-</t>
        </is>
      </c>
    </row>
    <row r="67" ht="70" customHeight="1">
      <c r="A67" s="60" t="inlineStr">
        <is>
          <t>EGOLDE</t>
        </is>
      </c>
      <c r="B67" s="146">
        <f>HYPERLINK("[EDEL_HY Portfolio 30-Sep-2025 Final.xlsx]EGOLDE!A1","Edelweiss Gold ETF Fund")</f>
        <v/>
      </c>
      <c r="C67" s="177" t="n"/>
      <c r="D67" s="177" t="inlineStr">
        <is>
          <t>Domestic prices of Gold</t>
        </is>
      </c>
      <c r="E67" s="177" t="n"/>
      <c r="F67" s="178" t="inlineStr">
        <is>
          <t>-</t>
        </is>
      </c>
      <c r="G67" s="178" t="inlineStr">
        <is>
          <t>-</t>
        </is>
      </c>
    </row>
    <row r="68" ht="70" customHeight="1">
      <c r="A68" s="60" t="inlineStr">
        <is>
          <t>ELLIQF</t>
        </is>
      </c>
      <c r="B68" s="146">
        <f>HYPERLINK("[EDEL_HY Portfolio 30-Sep-2025 Final.xlsx]ELLIQF!A1","Edelweiss Liquid Fund")</f>
        <v/>
      </c>
      <c r="C68" s="177" t="n"/>
      <c r="D68" s="177" t="inlineStr">
        <is>
          <t>CRISIL Liquid Debt A-I (Tier I Benchmark)</t>
        </is>
      </c>
      <c r="E68" s="177" t="n"/>
      <c r="F68" s="177" t="inlineStr">
        <is>
          <t>NIFTY Liquid Index A-I (Tier II Scheme Benchmark)</t>
        </is>
      </c>
      <c r="G68" s="177" t="n"/>
    </row>
    <row r="69" ht="70" customHeight="1">
      <c r="A69" s="60" t="inlineStr">
        <is>
          <t>Derivative Disclosure</t>
        </is>
      </c>
      <c r="B69" s="146">
        <f>HYPERLINK("[EDEL_HY Portfolio 30-Sep-2025 Final.xlsx]Derivative Disclosure!A1","Derivative Disclosure")</f>
        <v/>
      </c>
    </row>
  </sheetData>
  <mergeCells count="2">
    <mergeCell ref="A2:B2"/>
    <mergeCell ref="A1:B1"/>
  </mergeCells>
  <pageMargins left="0.7" right="0.7" top="0.75" bottom="0.75" header="0.3" footer="0.3"/>
  <drawing xmlns:r="http://schemas.openxmlformats.org/officeDocument/2006/relationships" r:id="rId1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H147"/>
  <sheetViews>
    <sheetView showGridLines="0" workbookViewId="0">
      <pane ySplit="6" topLeftCell="A7" activePane="bottomLeft" state="frozen"/>
      <selection activeCell="A7" sqref="A7"/>
      <selection pane="bottomLeft" activeCell="A7" sqref="A7"/>
    </sheetView>
  </sheetViews>
  <sheetFormatPr baseColWidth="8" defaultRowHeight="14.5"/>
  <cols>
    <col width="76.81640625" bestFit="1" customWidth="1" min="1" max="1"/>
    <col width="22" bestFit="1" customWidth="1" min="2" max="2"/>
    <col width="26.7265625" customWidth="1" min="3" max="3"/>
    <col width="22" customWidth="1" min="4" max="4"/>
    <col width="16.453125" customWidth="1" min="5" max="5"/>
    <col width="22" customWidth="1" min="6" max="6"/>
    <col width="6.1796875" bestFit="1" customWidth="1" style="2" min="7" max="7"/>
    <col width="70.26953125" bestFit="1" customWidth="1" min="12" max="12"/>
    <col width="10.81640625" bestFit="1" customWidth="1" min="13" max="13"/>
    <col width="10.54296875" bestFit="1" customWidth="1" min="14" max="14"/>
    <col width="12" bestFit="1" customWidth="1" min="15" max="15"/>
    <col width="12.54296875" customWidth="1" min="16" max="16"/>
  </cols>
  <sheetData>
    <row r="1">
      <c r="A1" s="85" t="inlineStr">
        <is>
          <t>Edelweiss Mutual Fund</t>
        </is>
      </c>
    </row>
    <row r="2" ht="29.5" customHeight="1" thickBot="1">
      <c r="A2" s="86" t="inlineStr">
        <is>
          <t xml:space="preserve">Edelweiss House, 10th Floor, Off. C.S.T. Road, Kalina, Santacruz (E), Mumbai 400098, Maharashtra  </t>
        </is>
      </c>
    </row>
    <row r="3" ht="36.75" customHeight="1">
      <c r="A3" s="148" t="inlineStr">
        <is>
          <t>PORTFOLIO STATEMENT OF BHARAT BOND ETF – APRIL 2030 AS ON SEPTEMBER 30, 2025</t>
        </is>
      </c>
      <c r="B3" s="149" t="n"/>
      <c r="C3" s="149" t="n"/>
      <c r="D3" s="149" t="n"/>
      <c r="E3" s="149" t="n"/>
      <c r="F3" s="149" t="n"/>
      <c r="G3" s="150" t="n"/>
      <c r="H3" s="28">
        <f>HYPERLINK("[EDEL_HY Portfolio 30-Sep-2025 Final.xlsx]Index!A1","Index")</f>
        <v/>
      </c>
    </row>
    <row r="4" ht="19.5" customHeight="1">
      <c r="A4" s="151" t="inlineStr">
        <is>
          <t>(An open ended Target Maturity Exchange Traded Bond Fund predominately investing in constituents of Nifty BHARAT Bond Index - April 2030)</t>
        </is>
      </c>
      <c r="G4" s="51" t="n"/>
    </row>
    <row r="5">
      <c r="A5" s="29" t="n"/>
      <c r="G5" s="30" t="n"/>
    </row>
    <row r="6" ht="48" customHeight="1">
      <c r="A6" s="31" t="inlineStr">
        <is>
          <t>Name of the Instrument</t>
        </is>
      </c>
      <c r="B6" s="32" t="inlineStr">
        <is>
          <t>ISIN</t>
        </is>
      </c>
      <c r="C6" s="32" t="inlineStr">
        <is>
          <t>Rating/Industry</t>
        </is>
      </c>
      <c r="D6" s="152" t="inlineStr">
        <is>
          <t>Quantity</t>
        </is>
      </c>
      <c r="E6" s="34" t="inlineStr">
        <is>
          <t>Market/Fair Value(Rs. In Lacs)</t>
        </is>
      </c>
      <c r="F6" s="34" t="inlineStr">
        <is>
          <t>% to Net Assets</t>
        </is>
      </c>
      <c r="G6" s="35" t="inlineStr">
        <is>
          <t>YIELD</t>
        </is>
      </c>
    </row>
    <row r="7">
      <c r="A7" s="36" t="n"/>
      <c r="B7" s="16" t="n"/>
      <c r="C7" s="16" t="n"/>
      <c r="D7" s="153" t="n"/>
      <c r="E7" s="154" t="n"/>
      <c r="F7" s="155" t="n"/>
      <c r="G7" s="37" t="n"/>
    </row>
    <row r="8">
      <c r="A8" s="38" t="n"/>
      <c r="B8" s="17" t="n"/>
      <c r="C8" s="17" t="n"/>
      <c r="D8" s="156" t="n"/>
      <c r="E8" s="7" t="n"/>
      <c r="F8" s="8" t="n"/>
      <c r="G8" s="39" t="n"/>
    </row>
    <row r="9">
      <c r="A9" s="40" t="inlineStr">
        <is>
          <t>Equity &amp; Equity related</t>
        </is>
      </c>
      <c r="B9" s="17" t="n"/>
      <c r="C9" s="17" t="n"/>
      <c r="D9" s="156" t="n"/>
      <c r="E9" s="7" t="inlineStr">
        <is>
          <t>NIL</t>
        </is>
      </c>
      <c r="F9" s="8" t="inlineStr">
        <is>
          <t>NIL</t>
        </is>
      </c>
      <c r="G9" s="39" t="n"/>
    </row>
    <row r="10">
      <c r="A10" s="38" t="n"/>
      <c r="B10" s="17" t="n"/>
      <c r="C10" s="17" t="n"/>
      <c r="D10" s="156" t="n"/>
      <c r="E10" s="7" t="n"/>
      <c r="F10" s="8" t="n"/>
      <c r="G10" s="39" t="n"/>
    </row>
    <row r="11">
      <c r="A11" s="40" t="inlineStr">
        <is>
          <t>Debt Instruments</t>
        </is>
      </c>
      <c r="B11" s="17" t="n"/>
      <c r="C11" s="17" t="n"/>
      <c r="D11" s="156" t="n"/>
      <c r="E11" s="7" t="n"/>
      <c r="F11" s="8" t="n"/>
      <c r="G11" s="39" t="n"/>
    </row>
    <row r="12">
      <c r="A12" s="40" t="inlineStr">
        <is>
          <t>(a)Listed / Awaiting listing on stock Exchanges</t>
        </is>
      </c>
      <c r="B12" s="17" t="n"/>
      <c r="C12" s="17" t="n"/>
      <c r="D12" s="156" t="n"/>
      <c r="E12" s="7" t="n"/>
      <c r="F12" s="8" t="n"/>
      <c r="G12" s="39" t="n"/>
    </row>
    <row r="13">
      <c r="A13" s="38" t="inlineStr">
        <is>
          <t>7.39% Small Industries Development Bank of India Sr Ix Ncd Red 21-03-2030**</t>
        </is>
      </c>
      <c r="B13" s="17" t="inlineStr">
        <is>
          <t>INE556F08KY6</t>
        </is>
      </c>
      <c r="C13" s="17" t="inlineStr">
        <is>
          <t>CRISIL AAA</t>
        </is>
      </c>
      <c r="D13" s="156" t="n">
        <v>179500000</v>
      </c>
      <c r="E13" s="7" t="n">
        <v>182065.23</v>
      </c>
      <c r="F13" s="8" t="n">
        <v>0.0722</v>
      </c>
      <c r="G13" s="39" t="n">
        <v>0.0699</v>
      </c>
    </row>
    <row r="14">
      <c r="A14" s="38" t="inlineStr">
        <is>
          <t>7.89% Rural Electrification Corporation Ltd. NCD Red 30-03-2030**</t>
        </is>
      </c>
      <c r="B14" s="17" t="inlineStr">
        <is>
          <t>INE020B08CI2</t>
        </is>
      </c>
      <c r="C14" s="17" t="inlineStr">
        <is>
          <t>CRISIL AAA</t>
        </is>
      </c>
      <c r="D14" s="156" t="n">
        <v>127500000</v>
      </c>
      <c r="E14" s="7" t="n">
        <v>131689.52</v>
      </c>
      <c r="F14" s="8" t="n">
        <v>0.0522</v>
      </c>
      <c r="G14" s="39" t="n">
        <v>0.06995</v>
      </c>
    </row>
    <row r="15">
      <c r="A15" s="38" t="inlineStr">
        <is>
          <t>7.86% Power Finance Corporation Ltd. NCD Red 12-04-2030**</t>
        </is>
      </c>
      <c r="B15" s="17" t="inlineStr">
        <is>
          <t>INE134E08KK4</t>
        </is>
      </c>
      <c r="C15" s="17" t="inlineStr">
        <is>
          <t>CRISIL AAA</t>
        </is>
      </c>
      <c r="D15" s="156" t="n">
        <v>117500000</v>
      </c>
      <c r="E15" s="7" t="n">
        <v>121332.62</v>
      </c>
      <c r="F15" s="8" t="n">
        <v>0.0481</v>
      </c>
      <c r="G15" s="39" t="n">
        <v>0.0699</v>
      </c>
    </row>
    <row r="16">
      <c r="A16" s="38" t="inlineStr">
        <is>
          <t>7.03% Hindustan Petroleum Corporation Ltd. NCD Red 12-04-2030**</t>
        </is>
      </c>
      <c r="B16" s="17" t="inlineStr">
        <is>
          <t>INE094A08069</t>
        </is>
      </c>
      <c r="C16" s="17" t="inlineStr">
        <is>
          <t>CRISIL AAA</t>
        </is>
      </c>
      <c r="D16" s="156" t="n">
        <v>97500000</v>
      </c>
      <c r="E16" s="7" t="n">
        <v>98482.02</v>
      </c>
      <c r="F16" s="8" t="n">
        <v>0.039</v>
      </c>
      <c r="G16" s="39" t="n">
        <v>0.067537</v>
      </c>
    </row>
    <row r="17">
      <c r="A17" s="38" t="inlineStr">
        <is>
          <t>7.41% Power Finance Corporation Ltd NCD Red 25-02-2030**</t>
        </is>
      </c>
      <c r="B17" s="17" t="inlineStr">
        <is>
          <t>INE134E08KL2</t>
        </is>
      </c>
      <c r="C17" s="17" t="inlineStr">
        <is>
          <t>CRISIL AAA</t>
        </is>
      </c>
      <c r="D17" s="156" t="n">
        <v>90000000</v>
      </c>
      <c r="E17" s="7" t="n">
        <v>91353.96000000001</v>
      </c>
      <c r="F17" s="8" t="n">
        <v>0.0362</v>
      </c>
      <c r="G17" s="39" t="n">
        <v>0.06985</v>
      </c>
    </row>
    <row r="18">
      <c r="A18" s="38" t="inlineStr">
        <is>
          <t>7.34% Nuclear Power Corporation NCD Red 23-01-2030**</t>
        </is>
      </c>
      <c r="B18" s="17" t="inlineStr">
        <is>
          <t>INE206D08469</t>
        </is>
      </c>
      <c r="C18" s="17" t="inlineStr">
        <is>
          <t>ICRA AAA</t>
        </is>
      </c>
      <c r="D18" s="156" t="n">
        <v>85500000</v>
      </c>
      <c r="E18" s="7" t="n">
        <v>86896.73</v>
      </c>
      <c r="F18" s="8" t="n">
        <v>0.0344</v>
      </c>
      <c r="G18" s="39" t="n">
        <v>0.06875000000000001</v>
      </c>
    </row>
    <row r="19">
      <c r="A19" s="38" t="inlineStr">
        <is>
          <t>7.22% Hindustan Petroleum Corporation Ltd NCD Red 28-08-2029**</t>
        </is>
      </c>
      <c r="B19" s="17" t="inlineStr">
        <is>
          <t>INE094A08168</t>
        </is>
      </c>
      <c r="C19" s="17" t="inlineStr">
        <is>
          <t>CRISIL AAA</t>
        </is>
      </c>
      <c r="D19" s="156" t="n">
        <v>81737000</v>
      </c>
      <c r="E19" s="7" t="n">
        <v>83241.21000000001</v>
      </c>
      <c r="F19" s="8" t="n">
        <v>0.033</v>
      </c>
      <c r="G19" s="39" t="n">
        <v>0.066637</v>
      </c>
    </row>
    <row r="20">
      <c r="A20" s="38" t="inlineStr">
        <is>
          <t>7.55% Indian Railway Finance Corporation Ltd. NCD Red 12-04-2030**</t>
        </is>
      </c>
      <c r="B20" s="17" t="inlineStr">
        <is>
          <t>INE053F07BY5</t>
        </is>
      </c>
      <c r="C20" s="17" t="inlineStr">
        <is>
          <t>CRISIL AAA</t>
        </is>
      </c>
      <c r="D20" s="156" t="n">
        <v>81000000</v>
      </c>
      <c r="E20" s="7" t="n">
        <v>82996.73</v>
      </c>
      <c r="F20" s="8" t="n">
        <v>0.0329</v>
      </c>
      <c r="G20" s="39" t="n">
        <v>0.069075</v>
      </c>
    </row>
    <row r="21">
      <c r="A21" s="38" t="inlineStr">
        <is>
          <t>7.64% National Bank for Agriculture and Rural Development NCD Sr 25B Red 06-12-2029**</t>
        </is>
      </c>
      <c r="B21" s="17" t="inlineStr">
        <is>
          <t>INE261F08EJ7</t>
        </is>
      </c>
      <c r="C21" s="17" t="inlineStr">
        <is>
          <t>ICRA AAA</t>
        </is>
      </c>
      <c r="D21" s="156" t="n">
        <v>80000000</v>
      </c>
      <c r="E21" s="7" t="n">
        <v>82000.72</v>
      </c>
      <c r="F21" s="8" t="n">
        <v>0.0325</v>
      </c>
      <c r="G21" s="39" t="n">
        <v>0.0692</v>
      </c>
    </row>
    <row r="22">
      <c r="A22" s="38" t="inlineStr">
        <is>
          <t>7.54% National Highways Authority of India NCD Red 25-01-2030**</t>
        </is>
      </c>
      <c r="B22" s="17" t="inlineStr">
        <is>
          <t>INE906B07HK9</t>
        </is>
      </c>
      <c r="C22" s="17" t="inlineStr">
        <is>
          <t>CRISIL AAA</t>
        </is>
      </c>
      <c r="D22" s="156" t="n">
        <v>73000000</v>
      </c>
      <c r="E22" s="7" t="n">
        <v>74763.32000000001</v>
      </c>
      <c r="F22" s="8" t="n">
        <v>0.0296</v>
      </c>
      <c r="G22" s="39" t="n">
        <v>0.06859999999999999</v>
      </c>
    </row>
    <row r="23">
      <c r="A23" s="38" t="inlineStr">
        <is>
          <t>7.32% National Thermal Power Corporation Ltd NCD Red 17-07-2029</t>
        </is>
      </c>
      <c r="B23" s="17" t="inlineStr">
        <is>
          <t>INE733E07KL3</t>
        </is>
      </c>
      <c r="C23" s="17" t="inlineStr">
        <is>
          <t>CRISIL AAA</t>
        </is>
      </c>
      <c r="D23" s="156" t="n">
        <v>72500000</v>
      </c>
      <c r="E23" s="7" t="n">
        <v>73862.57000000001</v>
      </c>
      <c r="F23" s="8" t="n">
        <v>0.0293</v>
      </c>
      <c r="G23" s="39" t="n">
        <v>0.0673</v>
      </c>
    </row>
    <row r="24">
      <c r="A24" s="38" t="inlineStr">
        <is>
          <t>7.7% National Highways Authority of India NCD Red 13-09-2029</t>
        </is>
      </c>
      <c r="B24" s="17" t="inlineStr">
        <is>
          <t>INE906B07HH5</t>
        </is>
      </c>
      <c r="C24" s="17" t="inlineStr">
        <is>
          <t>CRISIL AAA</t>
        </is>
      </c>
      <c r="D24" s="156" t="n">
        <v>70200000</v>
      </c>
      <c r="E24" s="7" t="n">
        <v>72439.03</v>
      </c>
      <c r="F24" s="8" t="n">
        <v>0.0287</v>
      </c>
      <c r="G24" s="39" t="n">
        <v>0.0675</v>
      </c>
    </row>
    <row r="25">
      <c r="A25" s="38" t="inlineStr">
        <is>
          <t>7.4% Mangalore Refinery &amp; Petrochemicals Ltd. NCD Red 12-04-2030**</t>
        </is>
      </c>
      <c r="B25" s="17" t="inlineStr">
        <is>
          <t>INE103A08019</t>
        </is>
      </c>
      <c r="C25" s="17" t="inlineStr">
        <is>
          <t>CRISIL AAA</t>
        </is>
      </c>
      <c r="D25" s="156" t="n">
        <v>61500000</v>
      </c>
      <c r="E25" s="7" t="n">
        <v>61938.06</v>
      </c>
      <c r="F25" s="8" t="n">
        <v>0.0245</v>
      </c>
      <c r="G25" s="39" t="n">
        <v>0.072052</v>
      </c>
    </row>
    <row r="26">
      <c r="A26" s="38" t="inlineStr">
        <is>
          <t>7.08% Indian Railway Finance Corporation Ltd. NCD Red 28-02-2030**</t>
        </is>
      </c>
      <c r="B26" s="17" t="inlineStr">
        <is>
          <t>INE053F07CA3</t>
        </is>
      </c>
      <c r="C26" s="17" t="inlineStr">
        <is>
          <t>CRISIL AAA</t>
        </is>
      </c>
      <c r="D26" s="156" t="n">
        <v>61000000</v>
      </c>
      <c r="E26" s="7" t="n">
        <v>61419.74</v>
      </c>
      <c r="F26" s="8" t="n">
        <v>0.0243</v>
      </c>
      <c r="G26" s="39" t="n">
        <v>0.069025</v>
      </c>
    </row>
    <row r="27">
      <c r="A27" s="38" t="inlineStr">
        <is>
          <t>7.41% Indian Oil Corporation Ltd. NCD Red 22-10-2029**</t>
        </is>
      </c>
      <c r="B27" s="17" t="inlineStr">
        <is>
          <t>INE242A08437</t>
        </is>
      </c>
      <c r="C27" s="17" t="inlineStr">
        <is>
          <t>FITCH AAA</t>
        </is>
      </c>
      <c r="D27" s="156" t="n">
        <v>56000000</v>
      </c>
      <c r="E27" s="7" t="n">
        <v>57355.82</v>
      </c>
      <c r="F27" s="8" t="n">
        <v>0.0227</v>
      </c>
      <c r="G27" s="39" t="n">
        <v>0.06705</v>
      </c>
    </row>
    <row r="28">
      <c r="A28" s="38" t="inlineStr">
        <is>
          <t>7.50% Rural Electrification Corporation Ltd NCD Red 28-02-2030**</t>
        </is>
      </c>
      <c r="B28" s="17" t="inlineStr">
        <is>
          <t>INE020B08CP7</t>
        </is>
      </c>
      <c r="C28" s="17" t="inlineStr">
        <is>
          <t>CRISIL AAA</t>
        </is>
      </c>
      <c r="D28" s="156" t="n">
        <v>53700000</v>
      </c>
      <c r="E28" s="7" t="n">
        <v>54666.71</v>
      </c>
      <c r="F28" s="8" t="n">
        <v>0.0217</v>
      </c>
      <c r="G28" s="39" t="n">
        <v>0.06995</v>
      </c>
    </row>
    <row r="29">
      <c r="A29" s="38" t="inlineStr">
        <is>
          <t>7.49% Small Industries Development Bank of India Sr Viii Ncd Red 11-06-2029</t>
        </is>
      </c>
      <c r="B29" s="17" t="inlineStr">
        <is>
          <t>INE556F08KX8</t>
        </is>
      </c>
      <c r="C29" s="17" t="inlineStr">
        <is>
          <t>CRISIL AAA</t>
        </is>
      </c>
      <c r="D29" s="156" t="n">
        <v>45000000</v>
      </c>
      <c r="E29" s="7" t="n">
        <v>45845.51</v>
      </c>
      <c r="F29" s="8" t="n">
        <v>0.0182</v>
      </c>
      <c r="G29" s="39" t="n">
        <v>0.0688</v>
      </c>
    </row>
    <row r="30">
      <c r="A30" s="38" t="inlineStr">
        <is>
          <t>7.49% National Highways Authority of India NCD Red 01-08-2029**</t>
        </is>
      </c>
      <c r="B30" s="17" t="inlineStr">
        <is>
          <t>INE906B07HG7</t>
        </is>
      </c>
      <c r="C30" s="17" t="inlineStr">
        <is>
          <t>CRISIL AAA</t>
        </is>
      </c>
      <c r="D30" s="156" t="n">
        <v>43200000</v>
      </c>
      <c r="E30" s="7" t="n">
        <v>44234.34</v>
      </c>
      <c r="F30" s="8" t="n">
        <v>0.0175</v>
      </c>
      <c r="G30" s="39" t="n">
        <v>0.0675</v>
      </c>
    </row>
    <row r="31">
      <c r="A31" s="38" t="inlineStr">
        <is>
          <t>7.75% Mangalore Refinery &amp; Petrochemicals Ltd NCD Red 29-01-2030**</t>
        </is>
      </c>
      <c r="B31" s="17" t="inlineStr">
        <is>
          <t>INE103A08035</t>
        </is>
      </c>
      <c r="C31" s="17" t="inlineStr">
        <is>
          <t>CRISIL AAA</t>
        </is>
      </c>
      <c r="D31" s="156" t="n">
        <v>38500000</v>
      </c>
      <c r="E31" s="7" t="n">
        <v>39233.96</v>
      </c>
      <c r="F31" s="8" t="n">
        <v>0.0156</v>
      </c>
      <c r="G31" s="39" t="n">
        <v>0.072052</v>
      </c>
    </row>
    <row r="32">
      <c r="A32" s="38" t="inlineStr">
        <is>
          <t>7.38% Power Grid Corporation of India Ltd. NCD Red 12-04-2030**</t>
        </is>
      </c>
      <c r="B32" s="17" t="inlineStr">
        <is>
          <t>INE752E08635</t>
        </is>
      </c>
      <c r="C32" s="17" t="inlineStr">
        <is>
          <t>CRISIL AAA</t>
        </is>
      </c>
      <c r="D32" s="156" t="n">
        <v>37500000</v>
      </c>
      <c r="E32" s="7" t="n">
        <v>38087.21</v>
      </c>
      <c r="F32" s="8" t="n">
        <v>0.0151</v>
      </c>
      <c r="G32" s="39" t="n">
        <v>0.06961199999999999</v>
      </c>
    </row>
    <row r="33">
      <c r="A33" s="38" t="inlineStr">
        <is>
          <t>7.55% Indian Railway Finance Corporation Ltd NCD Red 06-11-2029</t>
        </is>
      </c>
      <c r="B33" s="17" t="inlineStr">
        <is>
          <t>INE053F07BX7</t>
        </is>
      </c>
      <c r="C33" s="17" t="inlineStr">
        <is>
          <t>CRISIL AAA</t>
        </is>
      </c>
      <c r="D33" s="156" t="n">
        <v>37000000</v>
      </c>
      <c r="E33" s="7" t="n">
        <v>37847.52</v>
      </c>
      <c r="F33" s="8" t="n">
        <v>0.015</v>
      </c>
      <c r="G33" s="39" t="n">
        <v>0.0689</v>
      </c>
    </row>
    <row r="34">
      <c r="A34" s="38" t="inlineStr">
        <is>
          <t>7.43% National Bank for Agriculture &amp; Rural Devlopment GOI Serv NCD Red 31-01-2030**</t>
        </is>
      </c>
      <c r="B34" s="17" t="inlineStr">
        <is>
          <t>INE261F08BX4</t>
        </is>
      </c>
      <c r="C34" s="17" t="inlineStr">
        <is>
          <t>ICRA AAA</t>
        </is>
      </c>
      <c r="D34" s="156" t="n">
        <v>35500000</v>
      </c>
      <c r="E34" s="7" t="n">
        <v>36207.44</v>
      </c>
      <c r="F34" s="8" t="n">
        <v>0.0144</v>
      </c>
      <c r="G34" s="39" t="n">
        <v>0.069976</v>
      </c>
    </row>
    <row r="35">
      <c r="A35" s="38" t="inlineStr">
        <is>
          <t>7.48% Indian Railway Finance Corporation Ltd NCD Red 13-08-2029**</t>
        </is>
      </c>
      <c r="B35" s="17" t="inlineStr">
        <is>
          <t>INE053F07BU3</t>
        </is>
      </c>
      <c r="C35" s="17" t="inlineStr">
        <is>
          <t>CRISIL AAA</t>
        </is>
      </c>
      <c r="D35" s="156" t="n">
        <v>34000000</v>
      </c>
      <c r="E35" s="7" t="n">
        <v>34683.71</v>
      </c>
      <c r="F35" s="8" t="n">
        <v>0.0137</v>
      </c>
      <c r="G35" s="39" t="n">
        <v>0.068643</v>
      </c>
    </row>
    <row r="36">
      <c r="A36" s="38" t="inlineStr">
        <is>
          <t>7.47% Small Industries Development Bank of India Sr Ii Ncd Red 05-09-2029**</t>
        </is>
      </c>
      <c r="B36" s="17" t="inlineStr">
        <is>
          <t>INE556F08KR0</t>
        </is>
      </c>
      <c r="C36" s="17" t="inlineStr">
        <is>
          <t>CRISIL AAA</t>
        </is>
      </c>
      <c r="D36" s="156" t="n">
        <v>28500000</v>
      </c>
      <c r="E36" s="7" t="n">
        <v>29043.1</v>
      </c>
      <c r="F36" s="8" t="n">
        <v>0.0115</v>
      </c>
      <c r="G36" s="39" t="n">
        <v>0.06895</v>
      </c>
    </row>
    <row r="37">
      <c r="A37" s="38" t="inlineStr">
        <is>
          <t>8.12% NHPC Ltd. NCD Red 22-03-2029**</t>
        </is>
      </c>
      <c r="B37" s="17" t="inlineStr">
        <is>
          <t>INE848E08136</t>
        </is>
      </c>
      <c r="C37" s="17" t="inlineStr">
        <is>
          <t>CARE AAA</t>
        </is>
      </c>
      <c r="D37" s="156" t="n">
        <v>27000000</v>
      </c>
      <c r="E37" s="7" t="n">
        <v>28240.95</v>
      </c>
      <c r="F37" s="8" t="n">
        <v>0.0112</v>
      </c>
      <c r="G37" s="39" t="n">
        <v>0.067346</v>
      </c>
    </row>
    <row r="38">
      <c r="A38" s="38" t="inlineStr">
        <is>
          <t>7.68% National Bank for Agriculture &amp; Rural Devlopment NCD SR 24F Red 30-04-2029**</t>
        </is>
      </c>
      <c r="B38" s="17" t="inlineStr">
        <is>
          <t>INE261F08EG3</t>
        </is>
      </c>
      <c r="C38" s="17" t="inlineStr">
        <is>
          <t>CRISIL AAA</t>
        </is>
      </c>
      <c r="D38" s="156" t="n">
        <v>27500000</v>
      </c>
      <c r="E38" s="7" t="n">
        <v>28138.77</v>
      </c>
      <c r="F38" s="8" t="n">
        <v>0.0112</v>
      </c>
      <c r="G38" s="39" t="n">
        <v>0.06905</v>
      </c>
    </row>
    <row r="39">
      <c r="A39" s="38" t="inlineStr">
        <is>
          <t>7.82% Power Finance Corporation Ltd Sr Bs225 Ncd Red 13-03-2030**</t>
        </is>
      </c>
      <c r="B39" s="17" t="inlineStr">
        <is>
          <t>INE134E08MF0</t>
        </is>
      </c>
      <c r="C39" s="17" t="inlineStr">
        <is>
          <t>CRISIL AAA</t>
        </is>
      </c>
      <c r="D39" s="156" t="n">
        <v>25000000</v>
      </c>
      <c r="E39" s="7" t="n">
        <v>25758.75</v>
      </c>
      <c r="F39" s="8" t="n">
        <v>0.0102</v>
      </c>
      <c r="G39" s="39" t="n">
        <v>0.06985</v>
      </c>
    </row>
    <row r="40">
      <c r="A40" s="38" t="inlineStr">
        <is>
          <t>7.5% Indian Railway Finance Corporation Ltd NCD Red 07-09-2029</t>
        </is>
      </c>
      <c r="B40" s="17" t="inlineStr">
        <is>
          <t>INE053F07BW9</t>
        </is>
      </c>
      <c r="C40" s="17" t="inlineStr">
        <is>
          <t>CRISIL AAA</t>
        </is>
      </c>
      <c r="D40" s="156" t="n">
        <v>24500000</v>
      </c>
      <c r="E40" s="7" t="n">
        <v>25014.13</v>
      </c>
      <c r="F40" s="8" t="n">
        <v>0.009900000000000001</v>
      </c>
      <c r="G40" s="39" t="n">
        <v>0.068685</v>
      </c>
    </row>
    <row r="41">
      <c r="A41" s="38" t="inlineStr">
        <is>
          <t>7.25% Indian Oil Corporation Sr Xxvii 05-01-30**</t>
        </is>
      </c>
      <c r="B41" s="17" t="inlineStr">
        <is>
          <t>INE242A08569</t>
        </is>
      </c>
      <c r="C41" s="17" t="inlineStr">
        <is>
          <t>CRISIL AAA</t>
        </is>
      </c>
      <c r="D41" s="156" t="n">
        <v>20500000</v>
      </c>
      <c r="E41" s="7" t="n">
        <v>20829.78</v>
      </c>
      <c r="F41" s="8" t="n">
        <v>0.0083</v>
      </c>
      <c r="G41" s="39" t="n">
        <v>0.0679</v>
      </c>
    </row>
    <row r="42">
      <c r="A42" s="38" t="inlineStr">
        <is>
          <t>8.85% Rural Electrification Corporation Ltd. NCD Red 16-04-2029**</t>
        </is>
      </c>
      <c r="B42" s="17" t="inlineStr">
        <is>
          <t>INE020B08BQ7</t>
        </is>
      </c>
      <c r="C42" s="17" t="inlineStr">
        <is>
          <t>CRISIL AAA</t>
        </is>
      </c>
      <c r="D42" s="156" t="n">
        <v>18000000</v>
      </c>
      <c r="E42" s="7" t="n">
        <v>19062.67</v>
      </c>
      <c r="F42" s="8" t="n">
        <v>0.0076</v>
      </c>
      <c r="G42" s="39" t="n">
        <v>0.0689</v>
      </c>
    </row>
    <row r="43">
      <c r="A43" s="38" t="inlineStr">
        <is>
          <t>8.36% National Highways Authority of India NCD Red 20-05-2029**</t>
        </is>
      </c>
      <c r="B43" s="17" t="inlineStr">
        <is>
          <t>INE906B07HD4</t>
        </is>
      </c>
      <c r="C43" s="17" t="inlineStr">
        <is>
          <t>CRISIL AAA</t>
        </is>
      </c>
      <c r="D43" s="156" t="n">
        <v>17500000</v>
      </c>
      <c r="E43" s="7" t="n">
        <v>18379.2</v>
      </c>
      <c r="F43" s="8" t="n">
        <v>0.0073</v>
      </c>
      <c r="G43" s="39" t="n">
        <v>0.06734999999999999</v>
      </c>
    </row>
    <row r="44">
      <c r="A44" s="38" t="inlineStr">
        <is>
          <t>7.74% Hindustan Petroleum Corporation Ltd NCD Red 02-03-2028**</t>
        </is>
      </c>
      <c r="B44" s="17" t="inlineStr">
        <is>
          <t>INE094A08150</t>
        </is>
      </c>
      <c r="C44" s="17" t="inlineStr">
        <is>
          <t>CRISIL AAA</t>
        </is>
      </c>
      <c r="D44" s="156" t="n">
        <v>17500000</v>
      </c>
      <c r="E44" s="7" t="n">
        <v>17956.42</v>
      </c>
      <c r="F44" s="8" t="n">
        <v>0.0071</v>
      </c>
      <c r="G44" s="39" t="n">
        <v>0.06511500000000001</v>
      </c>
    </row>
    <row r="45">
      <c r="A45" s="38" t="inlineStr">
        <is>
          <t>7.64% Food Corporation of India NCD Red 12-12-2029**</t>
        </is>
      </c>
      <c r="B45" s="17" t="inlineStr">
        <is>
          <t>INE861G08050</t>
        </is>
      </c>
      <c r="C45" s="17" t="inlineStr">
        <is>
          <t>CRISIL AAA(CE)</t>
        </is>
      </c>
      <c r="D45" s="156" t="n">
        <v>17500000</v>
      </c>
      <c r="E45" s="7" t="n">
        <v>17850.72</v>
      </c>
      <c r="F45" s="8" t="n">
        <v>0.0071</v>
      </c>
      <c r="G45" s="39" t="n">
        <v>0.0706</v>
      </c>
    </row>
    <row r="46">
      <c r="A46" s="38" t="inlineStr">
        <is>
          <t>8.3% Rural Electrification Corporation Ltd. NCD Red 25-06-2029**</t>
        </is>
      </c>
      <c r="B46" s="17" t="inlineStr">
        <is>
          <t>INE020B08BU9</t>
        </is>
      </c>
      <c r="C46" s="17" t="inlineStr">
        <is>
          <t>CRISIL AAA</t>
        </is>
      </c>
      <c r="D46" s="156" t="n">
        <v>16500000</v>
      </c>
      <c r="E46" s="7" t="n">
        <v>17234.4</v>
      </c>
      <c r="F46" s="8" t="n">
        <v>0.0068</v>
      </c>
      <c r="G46" s="39" t="n">
        <v>0.0689</v>
      </c>
    </row>
    <row r="47">
      <c r="A47" s="38" t="inlineStr">
        <is>
          <t>7.36% Indian Oil Corporation N Sr Xxvi 16-07-29**</t>
        </is>
      </c>
      <c r="B47" s="17" t="inlineStr">
        <is>
          <t>INE242A08551</t>
        </is>
      </c>
      <c r="C47" s="17" t="inlineStr">
        <is>
          <t>CRISIL AAA</t>
        </is>
      </c>
      <c r="D47" s="156" t="n">
        <v>15000000</v>
      </c>
      <c r="E47" s="7" t="n">
        <v>15313.53</v>
      </c>
      <c r="F47" s="8" t="n">
        <v>0.0061</v>
      </c>
      <c r="G47" s="39" t="n">
        <v>0.06705</v>
      </c>
    </row>
    <row r="48">
      <c r="A48" s="38" t="inlineStr">
        <is>
          <t>7.48% Small Industries Development Bank of India Sr Vi Ncd Red 24-05-2029**</t>
        </is>
      </c>
      <c r="B48" s="17" t="inlineStr">
        <is>
          <t>INE556F08KV2</t>
        </is>
      </c>
      <c r="C48" s="17" t="inlineStr">
        <is>
          <t>CRISIL AAA</t>
        </is>
      </c>
      <c r="D48" s="156" t="n">
        <v>15000000</v>
      </c>
      <c r="E48" s="7" t="n">
        <v>15273.11</v>
      </c>
      <c r="F48" s="8" t="n">
        <v>0.0061</v>
      </c>
      <c r="G48" s="39" t="n">
        <v>0.0688</v>
      </c>
    </row>
    <row r="49">
      <c r="A49" s="38" t="inlineStr">
        <is>
          <t>7.10% National Bank for Agriculture &amp; Rural Devlopment GOI Serv NCD Red 08-02-2030**</t>
        </is>
      </c>
      <c r="B49" s="17" t="inlineStr">
        <is>
          <t>INE261F08BY2</t>
        </is>
      </c>
      <c r="C49" s="17" t="inlineStr">
        <is>
          <t>ICRA AAA</t>
        </is>
      </c>
      <c r="D49" s="156" t="n">
        <v>15000000</v>
      </c>
      <c r="E49" s="7" t="n">
        <v>15116.99</v>
      </c>
      <c r="F49" s="8" t="n">
        <v>0.006</v>
      </c>
      <c r="G49" s="39" t="n">
        <v>0.07005</v>
      </c>
    </row>
    <row r="50">
      <c r="A50" s="38" t="inlineStr">
        <is>
          <t>8.25% Rural Electrification Corporation Ltd GOI Serviced NCD Red 26-03-30**</t>
        </is>
      </c>
      <c r="B50" s="17" t="inlineStr">
        <is>
          <t>INE020B08CR3</t>
        </is>
      </c>
      <c r="C50" s="17" t="inlineStr">
        <is>
          <t>CRISIL AAA</t>
        </is>
      </c>
      <c r="D50" s="156" t="n">
        <v>14000000</v>
      </c>
      <c r="E50" s="7" t="n">
        <v>14736.01</v>
      </c>
      <c r="F50" s="8" t="n">
        <v>0.0058</v>
      </c>
      <c r="G50" s="39" t="n">
        <v>0.069926</v>
      </c>
    </row>
    <row r="51">
      <c r="A51" s="38" t="inlineStr">
        <is>
          <t>7.93% Power Finance Corporation Ltd. NCD Red 31-12-2029**</t>
        </is>
      </c>
      <c r="B51" s="17" t="inlineStr">
        <is>
          <t>INE134E08KI8</t>
        </is>
      </c>
      <c r="C51" s="17" t="inlineStr">
        <is>
          <t>CRISIL AAA</t>
        </is>
      </c>
      <c r="D51" s="156" t="n">
        <v>12500000</v>
      </c>
      <c r="E51" s="7" t="n">
        <v>12961.34</v>
      </c>
      <c r="F51" s="8" t="n">
        <v>0.0051</v>
      </c>
      <c r="G51" s="39" t="n">
        <v>0.06884999999999999</v>
      </c>
    </row>
    <row r="52">
      <c r="A52" s="38" t="inlineStr">
        <is>
          <t>8.24% Power Grid Corporation of India Ltd NCD GOI SERV 14-02-2029**</t>
        </is>
      </c>
      <c r="B52" s="17" t="inlineStr">
        <is>
          <t>INE752E08551</t>
        </is>
      </c>
      <c r="C52" s="17" t="inlineStr">
        <is>
          <t>CRISIL AAA</t>
        </is>
      </c>
      <c r="D52" s="156" t="n">
        <v>11950000</v>
      </c>
      <c r="E52" s="7" t="n">
        <v>12564.05</v>
      </c>
      <c r="F52" s="8" t="n">
        <v>0.005</v>
      </c>
      <c r="G52" s="39" t="n">
        <v>0.066098</v>
      </c>
    </row>
    <row r="53">
      <c r="A53" s="38" t="inlineStr">
        <is>
          <t>8.09% NLC India Ltd NCD Red 29-05-2029**</t>
        </is>
      </c>
      <c r="B53" s="17" t="inlineStr">
        <is>
          <t>INE589A07037</t>
        </is>
      </c>
      <c r="C53" s="17" t="inlineStr">
        <is>
          <t>ICRA AAA</t>
        </is>
      </c>
      <c r="D53" s="156" t="n">
        <v>11500000</v>
      </c>
      <c r="E53" s="7" t="n">
        <v>11976.48</v>
      </c>
      <c r="F53" s="8" t="n">
        <v>0.0047</v>
      </c>
      <c r="G53" s="39" t="n">
        <v>0.06755</v>
      </c>
    </row>
    <row r="54">
      <c r="A54" s="38" t="inlineStr">
        <is>
          <t>7.49% Power Grid Corporation of India Ltd. NCD 25-10-2029**</t>
        </is>
      </c>
      <c r="B54" s="17" t="inlineStr">
        <is>
          <t>INE752E08601</t>
        </is>
      </c>
      <c r="C54" s="17" t="inlineStr">
        <is>
          <t>CRISIL AAA</t>
        </is>
      </c>
      <c r="D54" s="156" t="n">
        <v>10500000</v>
      </c>
      <c r="E54" s="7" t="n">
        <v>10786.3</v>
      </c>
      <c r="F54" s="8" t="n">
        <v>0.0043</v>
      </c>
      <c r="G54" s="39" t="n">
        <v>0.06697500000000001</v>
      </c>
    </row>
    <row r="55">
      <c r="A55" s="38" t="inlineStr">
        <is>
          <t>7.92% Rural Electrification Corporation Ltd. NCD Red 30-03-2030**</t>
        </is>
      </c>
      <c r="B55" s="17" t="inlineStr">
        <is>
          <t>INE020B08CJ0</t>
        </is>
      </c>
      <c r="C55" s="17" t="inlineStr">
        <is>
          <t>CRISIL AAA</t>
        </is>
      </c>
      <c r="D55" s="156" t="n">
        <v>10300000</v>
      </c>
      <c r="E55" s="7" t="n">
        <v>10649.99</v>
      </c>
      <c r="F55" s="8" t="n">
        <v>0.0042</v>
      </c>
      <c r="G55" s="39" t="n">
        <v>0.06995</v>
      </c>
    </row>
    <row r="56">
      <c r="A56" s="38" t="inlineStr">
        <is>
          <t>8.23% Indian Railway Finance Corporation Ltd NCD Red 29-03-2029**</t>
        </is>
      </c>
      <c r="B56" s="17" t="inlineStr">
        <is>
          <t>INE053F07BE7</t>
        </is>
      </c>
      <c r="C56" s="17" t="inlineStr">
        <is>
          <t>CRISIL AAA</t>
        </is>
      </c>
      <c r="D56" s="156" t="n">
        <v>10000000</v>
      </c>
      <c r="E56" s="7" t="n">
        <v>10426.48</v>
      </c>
      <c r="F56" s="8" t="n">
        <v>0.0041</v>
      </c>
      <c r="G56" s="39" t="n">
        <v>0.0683</v>
      </c>
    </row>
    <row r="57">
      <c r="A57" s="38" t="inlineStr">
        <is>
          <t>7.14% Export Import Bank of India Bond Sr Aa01 Ncd 13-12-2029**</t>
        </is>
      </c>
      <c r="B57" s="17" t="inlineStr">
        <is>
          <t>INE514E08GD0</t>
        </is>
      </c>
      <c r="C57" s="17" t="inlineStr">
        <is>
          <t>CRISIL AAA</t>
        </is>
      </c>
      <c r="D57" s="156" t="n">
        <v>10000000</v>
      </c>
      <c r="E57" s="7" t="n">
        <v>10134.87</v>
      </c>
      <c r="F57" s="8" t="n">
        <v>0.004</v>
      </c>
      <c r="G57" s="39" t="n">
        <v>0.0675</v>
      </c>
    </row>
    <row r="58">
      <c r="A58" s="38" t="inlineStr">
        <is>
          <t>8.27% National Highways Authority of India NCD Red 28-03-2029**</t>
        </is>
      </c>
      <c r="B58" s="17" t="inlineStr">
        <is>
          <t>INE906B07GP0</t>
        </is>
      </c>
      <c r="C58" s="17" t="inlineStr">
        <is>
          <t>CRISIL AAA</t>
        </is>
      </c>
      <c r="D58" s="156" t="n">
        <v>7500000</v>
      </c>
      <c r="E58" s="7" t="n">
        <v>7842.53</v>
      </c>
      <c r="F58" s="8" t="n">
        <v>0.0031</v>
      </c>
      <c r="G58" s="39" t="n">
        <v>0.06734999999999999</v>
      </c>
    </row>
    <row r="59">
      <c r="A59" s="38" t="inlineStr">
        <is>
          <t>8.30% National Thermal Power Corporation Ltd. NCD Red 15-01-2029**</t>
        </is>
      </c>
      <c r="B59" s="17" t="inlineStr">
        <is>
          <t>INE733E07KJ7</t>
        </is>
      </c>
      <c r="C59" s="17" t="inlineStr">
        <is>
          <t>CRISIL AAA</t>
        </is>
      </c>
      <c r="D59" s="156" t="n">
        <v>7000000</v>
      </c>
      <c r="E59" s="7" t="n">
        <v>7319.4</v>
      </c>
      <c r="F59" s="8" t="n">
        <v>0.0029</v>
      </c>
      <c r="G59" s="39" t="n">
        <v>0.0669</v>
      </c>
    </row>
    <row r="60">
      <c r="A60" s="38" t="inlineStr">
        <is>
          <t>7.27% National Bank for Agriculture &amp; Rural Devlopment NCD Red 14-02-2030**</t>
        </is>
      </c>
      <c r="B60" s="17" t="inlineStr">
        <is>
          <t>INE261F08BZ9</t>
        </is>
      </c>
      <c r="C60" s="17" t="inlineStr">
        <is>
          <t>CRISIL AAA</t>
        </is>
      </c>
      <c r="D60" s="156" t="n">
        <v>7000000</v>
      </c>
      <c r="E60" s="7" t="n">
        <v>7063.82</v>
      </c>
      <c r="F60" s="8" t="n">
        <v>0.0028</v>
      </c>
      <c r="G60" s="39" t="n">
        <v>0.07005</v>
      </c>
    </row>
    <row r="61">
      <c r="A61" s="38" t="inlineStr">
        <is>
          <t>8.85% Power Finance Corporation Ltd. NCD Red 25-05-2029**</t>
        </is>
      </c>
      <c r="B61" s="17" t="inlineStr">
        <is>
          <t>INE134E08KC1</t>
        </is>
      </c>
      <c r="C61" s="17" t="inlineStr">
        <is>
          <t>CRISIL AAA</t>
        </is>
      </c>
      <c r="D61" s="156" t="n">
        <v>6500000</v>
      </c>
      <c r="E61" s="7" t="n">
        <v>6898.85</v>
      </c>
      <c r="F61" s="8" t="n">
        <v>0.0027</v>
      </c>
      <c r="G61" s="39" t="n">
        <v>0.0687</v>
      </c>
    </row>
    <row r="62">
      <c r="A62" s="38" t="inlineStr">
        <is>
          <t>7.5% NHPC Ltd NCD RED 06-10-2029**</t>
        </is>
      </c>
      <c r="B62" s="17" t="inlineStr">
        <is>
          <t>INE848E07AS5</t>
        </is>
      </c>
      <c r="C62" s="17" t="inlineStr">
        <is>
          <t>FITCH AAA</t>
        </is>
      </c>
      <c r="D62" s="156" t="n">
        <v>6500000</v>
      </c>
      <c r="E62" s="7" t="n">
        <v>6657.31</v>
      </c>
      <c r="F62" s="8" t="n">
        <v>0.0026</v>
      </c>
      <c r="G62" s="39" t="n">
        <v>0.0679</v>
      </c>
    </row>
    <row r="63">
      <c r="A63" s="38" t="inlineStr">
        <is>
          <t>8.80% Rural Electrification Corporation Ltd NCD Red 14-05-2029**</t>
        </is>
      </c>
      <c r="B63" s="17" t="inlineStr">
        <is>
          <t>INE020B08BS3</t>
        </is>
      </c>
      <c r="C63" s="17" t="inlineStr">
        <is>
          <t>CRISIL AAA</t>
        </is>
      </c>
      <c r="D63" s="156" t="n">
        <v>5500000</v>
      </c>
      <c r="E63" s="7" t="n">
        <v>5822.68</v>
      </c>
      <c r="F63" s="8" t="n">
        <v>0.0023</v>
      </c>
      <c r="G63" s="39" t="n">
        <v>0.0689</v>
      </c>
    </row>
    <row r="64">
      <c r="A64" s="38" t="inlineStr">
        <is>
          <t>8.37% National Highways Authority of India NCD Red 20-01-2029**</t>
        </is>
      </c>
      <c r="B64" s="17" t="inlineStr">
        <is>
          <t>INE906B07GN5</t>
        </is>
      </c>
      <c r="C64" s="17" t="inlineStr">
        <is>
          <t>CRISIL AAA</t>
        </is>
      </c>
      <c r="D64" s="156" t="n">
        <v>5500000</v>
      </c>
      <c r="E64" s="7" t="n">
        <v>5755.52</v>
      </c>
      <c r="F64" s="8" t="n">
        <v>0.0023</v>
      </c>
      <c r="G64" s="39" t="n">
        <v>0.06734999999999999</v>
      </c>
    </row>
    <row r="65">
      <c r="A65" s="38" t="inlineStr">
        <is>
          <t>7.25% Nuclear Power Corporation NCD Red 15-12-2029 XXXIII C**</t>
        </is>
      </c>
      <c r="B65" s="17" t="inlineStr">
        <is>
          <t>INE206D08436</t>
        </is>
      </c>
      <c r="C65" s="17" t="inlineStr">
        <is>
          <t>CRISIL AAA</t>
        </is>
      </c>
      <c r="D65" s="156" t="n">
        <v>5500000</v>
      </c>
      <c r="E65" s="7" t="n">
        <v>5612.85</v>
      </c>
      <c r="F65" s="8" t="n">
        <v>0.0022</v>
      </c>
      <c r="G65" s="39" t="n">
        <v>0.067899</v>
      </c>
    </row>
    <row r="66">
      <c r="A66" s="38" t="inlineStr">
        <is>
          <t>7.13% NHPC Ltd NCD 11-02-2030**</t>
        </is>
      </c>
      <c r="B66" s="17" t="inlineStr">
        <is>
          <t>INE848E07BC7</t>
        </is>
      </c>
      <c r="C66" s="17" t="inlineStr">
        <is>
          <t>CARE AAA</t>
        </is>
      </c>
      <c r="D66" s="156" t="n">
        <v>5100000</v>
      </c>
      <c r="E66" s="7" t="n">
        <v>5139.19</v>
      </c>
      <c r="F66" s="8" t="n">
        <v>0.002</v>
      </c>
      <c r="G66" s="39" t="n">
        <v>0.06905</v>
      </c>
    </row>
    <row r="67">
      <c r="A67" s="38" t="inlineStr">
        <is>
          <t>6.7% REC Ltd Sr 249B Ncd 31-12-29**</t>
        </is>
      </c>
      <c r="B67" s="17" t="inlineStr">
        <is>
          <t>INE020B08FY2</t>
        </is>
      </c>
      <c r="C67" s="17" t="inlineStr">
        <is>
          <t>ICRA AAA</t>
        </is>
      </c>
      <c r="D67" s="156" t="n">
        <v>5000000</v>
      </c>
      <c r="E67" s="7" t="n">
        <v>4963.72</v>
      </c>
      <c r="F67" s="8" t="n">
        <v>0.002</v>
      </c>
      <c r="G67" s="39" t="n">
        <v>0.06905</v>
      </c>
    </row>
    <row r="68">
      <c r="A68" s="38" t="inlineStr">
        <is>
          <t>8.40% Power Grid Corporation of India Ltd Red 26-05-2029**</t>
        </is>
      </c>
      <c r="B68" s="17" t="inlineStr">
        <is>
          <t>INE752E07MV8</t>
        </is>
      </c>
      <c r="C68" s="17" t="inlineStr">
        <is>
          <t>CRISIL AAA</t>
        </is>
      </c>
      <c r="D68" s="156" t="n">
        <v>4000000</v>
      </c>
      <c r="E68" s="7" t="n">
        <v>4210.8</v>
      </c>
      <c r="F68" s="8" t="n">
        <v>0.0017</v>
      </c>
      <c r="G68" s="39" t="n">
        <v>0.06705</v>
      </c>
    </row>
    <row r="69">
      <c r="A69" s="38" t="inlineStr">
        <is>
          <t>7.38% NHPC Ltd. NCD Red 03-01-2030**</t>
        </is>
      </c>
      <c r="B69" s="17" t="inlineStr">
        <is>
          <t>INE848E07AX5</t>
        </is>
      </c>
      <c r="C69" s="17" t="inlineStr">
        <is>
          <t>ICRA AAA</t>
        </is>
      </c>
      <c r="D69" s="156" t="n">
        <v>3800000</v>
      </c>
      <c r="E69" s="7" t="n">
        <v>3862.89</v>
      </c>
      <c r="F69" s="8" t="n">
        <v>0.0015</v>
      </c>
      <c r="G69" s="39" t="n">
        <v>0.06905</v>
      </c>
    </row>
    <row r="70">
      <c r="A70" s="38" t="inlineStr">
        <is>
          <t>8.15% Power Grid Corporation of India Ltd. NCD Red 09-03-2030**</t>
        </is>
      </c>
      <c r="B70" s="17" t="inlineStr">
        <is>
          <t>INE752E07MK1</t>
        </is>
      </c>
      <c r="C70" s="17" t="inlineStr">
        <is>
          <t>CRISIL AAA</t>
        </is>
      </c>
      <c r="D70" s="156" t="n">
        <v>3500000</v>
      </c>
      <c r="E70" s="7" t="n">
        <v>3652.58</v>
      </c>
      <c r="F70" s="8" t="n">
        <v>0.0014</v>
      </c>
      <c r="G70" s="39" t="n">
        <v>0.069561</v>
      </c>
    </row>
    <row r="71">
      <c r="A71" s="38" t="inlineStr">
        <is>
          <t>7.34% Power Grid Corporation of India Ltd. NCD Red 13-07-2029**</t>
        </is>
      </c>
      <c r="B71" s="17" t="inlineStr">
        <is>
          <t>INE752E08577</t>
        </is>
      </c>
      <c r="C71" s="17" t="inlineStr">
        <is>
          <t>CRISIL AAA</t>
        </is>
      </c>
      <c r="D71" s="156" t="n">
        <v>3500000</v>
      </c>
      <c r="E71" s="7" t="n">
        <v>3571.92</v>
      </c>
      <c r="F71" s="8" t="n">
        <v>0.0014</v>
      </c>
      <c r="G71" s="39" t="n">
        <v>0.06695</v>
      </c>
    </row>
    <row r="72">
      <c r="A72" s="38" t="inlineStr">
        <is>
          <t>8.14% Nuclear Power Ncd Red 25-03-2030**</t>
        </is>
      </c>
      <c r="B72" s="17" t="inlineStr">
        <is>
          <t>INE206D08303</t>
        </is>
      </c>
      <c r="C72" s="17" t="inlineStr">
        <is>
          <t>CRISIL AAA</t>
        </is>
      </c>
      <c r="D72" s="156" t="n">
        <v>3000000</v>
      </c>
      <c r="E72" s="7" t="n">
        <v>3157.62</v>
      </c>
      <c r="F72" s="8" t="n">
        <v>0.0013</v>
      </c>
      <c r="G72" s="39" t="n">
        <v>0.06875000000000001</v>
      </c>
    </row>
    <row r="73">
      <c r="A73" s="38" t="inlineStr">
        <is>
          <t>8.15% Export Import Bank of India NCB 21-01-2030 R21 - 2030**</t>
        </is>
      </c>
      <c r="B73" s="17" t="inlineStr">
        <is>
          <t>INE514E08EJ2</t>
        </is>
      </c>
      <c r="C73" s="17" t="inlineStr">
        <is>
          <t>CRISIL AAA</t>
        </is>
      </c>
      <c r="D73" s="156" t="n">
        <v>3000000</v>
      </c>
      <c r="E73" s="7" t="n">
        <v>3145.24</v>
      </c>
      <c r="F73" s="8" t="n">
        <v>0.0012</v>
      </c>
      <c r="G73" s="39" t="n">
        <v>0.068</v>
      </c>
    </row>
    <row r="74">
      <c r="A74" s="38" t="inlineStr">
        <is>
          <t>9.3% Power Grid Corporation of India Ltd NCD Red 04-09-2029**</t>
        </is>
      </c>
      <c r="B74" s="17" t="inlineStr">
        <is>
          <t>INE752E07LR8</t>
        </is>
      </c>
      <c r="C74" s="17" t="inlineStr">
        <is>
          <t>CRISIL AAA</t>
        </is>
      </c>
      <c r="D74" s="156" t="n">
        <v>2500000</v>
      </c>
      <c r="E74" s="7" t="n">
        <v>2718</v>
      </c>
      <c r="F74" s="8" t="n">
        <v>0.0011</v>
      </c>
      <c r="G74" s="39" t="n">
        <v>0.06695</v>
      </c>
    </row>
    <row r="75">
      <c r="A75" s="38" t="inlineStr">
        <is>
          <t>8.13% Nuclear Power Corporation NCD Red 28-03-2030**</t>
        </is>
      </c>
      <c r="B75" s="17" t="inlineStr">
        <is>
          <t>INE206D08394</t>
        </is>
      </c>
      <c r="C75" s="17" t="inlineStr">
        <is>
          <t>CRISIL AAA</t>
        </is>
      </c>
      <c r="D75" s="156" t="n">
        <v>2500000</v>
      </c>
      <c r="E75" s="7" t="n">
        <v>2630.62</v>
      </c>
      <c r="F75" s="8" t="n">
        <v>0.001</v>
      </c>
      <c r="G75" s="39" t="n">
        <v>0.06875100000000001</v>
      </c>
    </row>
    <row r="76">
      <c r="A76" s="38" t="inlineStr">
        <is>
          <t>7.95% Indian Railway Finance Corporation Ltd NCD Red 12-06-2029**</t>
        </is>
      </c>
      <c r="B76" s="17" t="inlineStr">
        <is>
          <t>INE053F07BR9</t>
        </is>
      </c>
      <c r="C76" s="17" t="inlineStr">
        <is>
          <t>CRISIL AAA</t>
        </is>
      </c>
      <c r="D76" s="156" t="n">
        <v>2000000</v>
      </c>
      <c r="E76" s="7" t="n">
        <v>2069.56</v>
      </c>
      <c r="F76" s="8" t="n">
        <v>0.0008</v>
      </c>
      <c r="G76" s="39" t="n">
        <v>0.068413</v>
      </c>
    </row>
    <row r="77">
      <c r="A77" s="38" t="inlineStr">
        <is>
          <t>8.20% Power Grid Corporation of India Ltd NCD 23-01-2030 Strpps D**</t>
        </is>
      </c>
      <c r="B77" s="17" t="inlineStr">
        <is>
          <t>INE752E07MH7</t>
        </is>
      </c>
      <c r="C77" s="17" t="inlineStr">
        <is>
          <t>CRISIL AAA</t>
        </is>
      </c>
      <c r="D77" s="156" t="n">
        <v>1500000</v>
      </c>
      <c r="E77" s="7" t="n">
        <v>1566.62</v>
      </c>
      <c r="F77" s="8" t="n">
        <v>0.0005999999999999999</v>
      </c>
      <c r="G77" s="39" t="n">
        <v>0.069562</v>
      </c>
    </row>
    <row r="78">
      <c r="A78" s="38" t="inlineStr">
        <is>
          <t>7.41% National Bank for Agriculture &amp; Rural Devlopment NCD Red 18-07-2029**</t>
        </is>
      </c>
      <c r="B78" s="17" t="inlineStr">
        <is>
          <t>INE261F08BM7</t>
        </is>
      </c>
      <c r="C78" s="17" t="inlineStr">
        <is>
          <t>FITCH AAA</t>
        </is>
      </c>
      <c r="D78" s="156" t="n">
        <v>1500000</v>
      </c>
      <c r="E78" s="7" t="n">
        <v>1523.21</v>
      </c>
      <c r="F78" s="8" t="n">
        <v>0.0005999999999999999</v>
      </c>
      <c r="G78" s="39" t="n">
        <v>0.0692</v>
      </c>
    </row>
    <row r="79">
      <c r="A79" s="38" t="inlineStr">
        <is>
          <t>9.18% Nuclear Power Corporation NCD Red 23-01-29**</t>
        </is>
      </c>
      <c r="B79" s="17" t="inlineStr">
        <is>
          <t>INE206D08162</t>
        </is>
      </c>
      <c r="C79" s="17" t="inlineStr">
        <is>
          <t>CRISIL AAA</t>
        </is>
      </c>
      <c r="D79" s="156" t="n">
        <v>1000000</v>
      </c>
      <c r="E79" s="7" t="n">
        <v>1073.98</v>
      </c>
      <c r="F79" s="8" t="n">
        <v>0.0004</v>
      </c>
      <c r="G79" s="39" t="n">
        <v>0.06759</v>
      </c>
    </row>
    <row r="80">
      <c r="A80" s="38" t="inlineStr">
        <is>
          <t>8.87% Export Import Bank of India Ncd Red 30-10-2029**</t>
        </is>
      </c>
      <c r="B80" s="17" t="inlineStr">
        <is>
          <t>INE514E08ED5</t>
        </is>
      </c>
      <c r="C80" s="17" t="inlineStr">
        <is>
          <t>CRISIL AAA</t>
        </is>
      </c>
      <c r="D80" s="156" t="n">
        <v>1000000</v>
      </c>
      <c r="E80" s="7" t="n">
        <v>1073.25</v>
      </c>
      <c r="F80" s="8" t="n">
        <v>0.0004</v>
      </c>
      <c r="G80" s="39" t="n">
        <v>0.0675</v>
      </c>
    </row>
    <row r="81">
      <c r="A81" s="38" t="inlineStr">
        <is>
          <t>8.40% Nuclear Power Corporation NCD Red 28-11-2029**</t>
        </is>
      </c>
      <c r="B81" s="17" t="inlineStr">
        <is>
          <t>INE206D08253</t>
        </is>
      </c>
      <c r="C81" s="17" t="inlineStr">
        <is>
          <t>CRISIL AAA</t>
        </is>
      </c>
      <c r="D81" s="156" t="n">
        <v>1000000</v>
      </c>
      <c r="E81" s="7" t="n">
        <v>1061.49</v>
      </c>
      <c r="F81" s="8" t="n">
        <v>0.0004</v>
      </c>
      <c r="G81" s="39" t="n">
        <v>0.067899</v>
      </c>
    </row>
    <row r="82">
      <c r="A82" s="38" t="inlineStr">
        <is>
          <t>7.36% Neyveli Lignite Corporation Ltd. NCD Red 25-01-2030**</t>
        </is>
      </c>
      <c r="B82" s="17" t="inlineStr">
        <is>
          <t>INE589A07045</t>
        </is>
      </c>
      <c r="C82" s="17" t="inlineStr">
        <is>
          <t>ICRA AAA</t>
        </is>
      </c>
      <c r="D82" s="156" t="n">
        <v>1000000</v>
      </c>
      <c r="E82" s="7" t="n">
        <v>1017.45</v>
      </c>
      <c r="F82" s="8" t="n">
        <v>0.0004</v>
      </c>
      <c r="G82" s="39" t="n">
        <v>0.068649</v>
      </c>
    </row>
    <row r="83">
      <c r="A83" s="38" t="inlineStr">
        <is>
          <t>9.18% Nuclear Power Corporation NCD Red 23-01-28**</t>
        </is>
      </c>
      <c r="B83" s="17" t="inlineStr">
        <is>
          <t>INE206D08204</t>
        </is>
      </c>
      <c r="C83" s="17" t="inlineStr">
        <is>
          <t>CRISIL AAA</t>
        </is>
      </c>
      <c r="D83" s="156" t="n">
        <v>500000</v>
      </c>
      <c r="E83" s="7" t="n">
        <v>527.62</v>
      </c>
      <c r="F83" s="8" t="n">
        <v>0.0002</v>
      </c>
      <c r="G83" s="39" t="n">
        <v>0.066658</v>
      </c>
    </row>
    <row r="84">
      <c r="A84" s="38" t="inlineStr">
        <is>
          <t>8.70% Power Grid Corporation NCD Red 15-07-2028**</t>
        </is>
      </c>
      <c r="B84" s="17" t="inlineStr">
        <is>
          <t>INE752E07LC0</t>
        </is>
      </c>
      <c r="C84" s="17" t="inlineStr">
        <is>
          <t>CRISIL AAA</t>
        </is>
      </c>
      <c r="D84" s="156" t="n">
        <v>500000</v>
      </c>
      <c r="E84" s="7" t="n">
        <v>524.8099999999999</v>
      </c>
      <c r="F84" s="8" t="n">
        <v>0.0002</v>
      </c>
      <c r="G84" s="39" t="n">
        <v>0.06671100000000001</v>
      </c>
    </row>
    <row r="85">
      <c r="A85" s="38" t="inlineStr">
        <is>
          <t>8.13% Power Grid Corporation of India Ltd NCD 25-04-2029 LIII J**</t>
        </is>
      </c>
      <c r="B85" s="17" t="inlineStr">
        <is>
          <t>INE752E07NV6</t>
        </is>
      </c>
      <c r="C85" s="17" t="inlineStr">
        <is>
          <t>CRISIL AAA</t>
        </is>
      </c>
      <c r="D85" s="156" t="n">
        <v>500000</v>
      </c>
      <c r="E85" s="7" t="n">
        <v>521.62</v>
      </c>
      <c r="F85" s="8" t="n">
        <v>0.0002</v>
      </c>
      <c r="G85" s="39" t="n">
        <v>0.06705</v>
      </c>
    </row>
    <row r="86">
      <c r="A86" s="38" t="inlineStr">
        <is>
          <t>7.8% National Highways Authority of India NCD Red 26-06-2029**</t>
        </is>
      </c>
      <c r="B86" s="17" t="inlineStr">
        <is>
          <t>INE906B07HF9</t>
        </is>
      </c>
      <c r="C86" s="17" t="inlineStr">
        <is>
          <t>FITCH AAA</t>
        </is>
      </c>
      <c r="D86" s="156" t="n">
        <v>500000</v>
      </c>
      <c r="E86" s="7" t="n">
        <v>516.83</v>
      </c>
      <c r="F86" s="8" t="n">
        <v>0.0002</v>
      </c>
      <c r="G86" s="39" t="n">
        <v>0.06734999999999999</v>
      </c>
    </row>
    <row r="87">
      <c r="A87" s="38" t="inlineStr">
        <is>
          <t>8.83% Export Import Bank of India NCD Red 03-11-2029**</t>
        </is>
      </c>
      <c r="B87" s="17" t="inlineStr">
        <is>
          <t>INE514E08EE3</t>
        </is>
      </c>
      <c r="C87" s="17" t="inlineStr">
        <is>
          <t>CRISIL AAA</t>
        </is>
      </c>
      <c r="D87" s="156" t="n">
        <v>400000</v>
      </c>
      <c r="E87" s="7" t="n">
        <v>428.8</v>
      </c>
      <c r="F87" s="8" t="n">
        <v>0.0002</v>
      </c>
      <c r="G87" s="39" t="n">
        <v>0.0675</v>
      </c>
    </row>
    <row r="88">
      <c r="A88" s="40" t="inlineStr">
        <is>
          <t>Sub Total</t>
        </is>
      </c>
      <c r="B88" s="18" t="n"/>
      <c r="C88" s="18" t="n"/>
      <c r="D88" s="157" t="n"/>
      <c r="E88" s="20" t="n">
        <v>2182022.5</v>
      </c>
      <c r="F88" s="21" t="n">
        <v>0.8645</v>
      </c>
      <c r="G88" s="41" t="n"/>
    </row>
    <row r="89">
      <c r="A89" s="38" t="n"/>
      <c r="B89" s="17" t="n"/>
      <c r="C89" s="17" t="n"/>
      <c r="D89" s="156" t="n"/>
      <c r="E89" s="7" t="n"/>
      <c r="F89" s="8" t="n"/>
      <c r="G89" s="39" t="n"/>
    </row>
    <row r="90">
      <c r="A90" s="40" t="inlineStr">
        <is>
          <t>Government Securities</t>
        </is>
      </c>
      <c r="B90" s="17" t="n"/>
      <c r="C90" s="17" t="n"/>
      <c r="D90" s="156" t="n"/>
      <c r="E90" s="7" t="n"/>
      <c r="F90" s="8" t="n"/>
      <c r="G90" s="39" t="n"/>
    </row>
    <row r="91">
      <c r="A91" s="38" t="inlineStr">
        <is>
          <t>6.75% Govt Of India Red 23-12-2029</t>
        </is>
      </c>
      <c r="B91" s="17" t="inlineStr">
        <is>
          <t>IN0020240183</t>
        </is>
      </c>
      <c r="C91" s="17" t="inlineStr">
        <is>
          <t>SOVEREIGN</t>
        </is>
      </c>
      <c r="D91" s="156" t="n">
        <v>153000000</v>
      </c>
      <c r="E91" s="7" t="n">
        <v>156487.48</v>
      </c>
      <c r="F91" s="8" t="n">
        <v>0.062</v>
      </c>
      <c r="G91" s="39" t="n">
        <v>0.062202</v>
      </c>
    </row>
    <row r="92">
      <c r="A92" s="38" t="inlineStr">
        <is>
          <t>7.10% Govt Of India Red 18-04-2029</t>
        </is>
      </c>
      <c r="B92" s="17" t="inlineStr">
        <is>
          <t>IN0020220011</t>
        </is>
      </c>
      <c r="C92" s="17" t="inlineStr">
        <is>
          <t>SOVEREIGN</t>
        </is>
      </c>
      <c r="D92" s="156" t="n">
        <v>57000000</v>
      </c>
      <c r="E92" s="7" t="n">
        <v>58905.23</v>
      </c>
      <c r="F92" s="8" t="n">
        <v>0.0233</v>
      </c>
      <c r="G92" s="39" t="n">
        <v>0.061288</v>
      </c>
    </row>
    <row r="93">
      <c r="A93" s="38" t="inlineStr">
        <is>
          <t>7.04% Govt Of India Red 03-06-2029</t>
        </is>
      </c>
      <c r="B93" s="17" t="inlineStr">
        <is>
          <t>IN0020240050</t>
        </is>
      </c>
      <c r="C93" s="17" t="inlineStr">
        <is>
          <t>SOVEREIGN</t>
        </is>
      </c>
      <c r="D93" s="156" t="n">
        <v>31500000</v>
      </c>
      <c r="E93" s="7" t="n">
        <v>32502.08</v>
      </c>
      <c r="F93" s="8" t="n">
        <v>0.0129</v>
      </c>
      <c r="G93" s="39" t="n">
        <v>0.061488</v>
      </c>
    </row>
    <row r="94">
      <c r="A94" s="40" t="inlineStr">
        <is>
          <t>Sub Total</t>
        </is>
      </c>
      <c r="B94" s="18" t="n"/>
      <c r="C94" s="18" t="n"/>
      <c r="D94" s="157" t="n"/>
      <c r="E94" s="20" t="n">
        <v>247894.79</v>
      </c>
      <c r="F94" s="21" t="n">
        <v>0.0982</v>
      </c>
      <c r="G94" s="41" t="n"/>
    </row>
    <row r="95">
      <c r="A95" s="38" t="n"/>
      <c r="B95" s="17" t="n"/>
      <c r="C95" s="17" t="n"/>
      <c r="D95" s="156" t="n"/>
      <c r="E95" s="7" t="n"/>
      <c r="F95" s="8" t="n"/>
      <c r="G95" s="39" t="n"/>
    </row>
    <row r="96">
      <c r="A96" s="40" t="inlineStr">
        <is>
          <t>(b)Privately Placed/Unlisted</t>
        </is>
      </c>
      <c r="B96" s="17" t="n"/>
      <c r="C96" s="17" t="n"/>
      <c r="D96" s="156" t="n"/>
      <c r="E96" s="7" t="n"/>
      <c r="F96" s="8" t="n"/>
      <c r="G96" s="39" t="n"/>
    </row>
    <row r="97">
      <c r="A97" s="40" t="inlineStr">
        <is>
          <t>Sub Total</t>
        </is>
      </c>
      <c r="B97" s="17" t="n"/>
      <c r="C97" s="17" t="n"/>
      <c r="D97" s="156" t="n"/>
      <c r="E97" s="22" t="inlineStr">
        <is>
          <t>NIL</t>
        </is>
      </c>
      <c r="F97" s="23" t="inlineStr">
        <is>
          <t>NIL</t>
        </is>
      </c>
      <c r="G97" s="39" t="n"/>
    </row>
    <row r="98">
      <c r="A98" s="38" t="n"/>
      <c r="B98" s="17" t="n"/>
      <c r="C98" s="17" t="n"/>
      <c r="D98" s="156" t="n"/>
      <c r="E98" s="7" t="n"/>
      <c r="F98" s="8" t="n"/>
      <c r="G98" s="39" t="n"/>
    </row>
    <row r="99">
      <c r="A99" s="40" t="inlineStr">
        <is>
          <t>(c)Securitised Debt Instruments</t>
        </is>
      </c>
      <c r="B99" s="17" t="n"/>
      <c r="C99" s="17" t="n"/>
      <c r="D99" s="156" t="n"/>
      <c r="E99" s="7" t="n"/>
      <c r="F99" s="8" t="n"/>
      <c r="G99" s="39" t="n"/>
    </row>
    <row r="100">
      <c r="A100" s="40" t="inlineStr">
        <is>
          <t>Sub Total</t>
        </is>
      </c>
      <c r="B100" s="17" t="n"/>
      <c r="C100" s="17" t="n"/>
      <c r="D100" s="156" t="n"/>
      <c r="E100" s="22" t="inlineStr">
        <is>
          <t>NIL</t>
        </is>
      </c>
      <c r="F100" s="23" t="inlineStr">
        <is>
          <t>NIL</t>
        </is>
      </c>
      <c r="G100" s="39" t="n"/>
    </row>
    <row r="101">
      <c r="A101" s="38" t="n"/>
      <c r="B101" s="17" t="n"/>
      <c r="C101" s="17" t="n"/>
      <c r="D101" s="156" t="n"/>
      <c r="E101" s="7" t="n"/>
      <c r="F101" s="8" t="n"/>
      <c r="G101" s="39" t="n"/>
    </row>
    <row r="102">
      <c r="A102" s="42" t="inlineStr">
        <is>
          <t>TOTAL</t>
        </is>
      </c>
      <c r="B102" s="145" t="n"/>
      <c r="C102" s="145" t="n"/>
      <c r="D102" s="158" t="n"/>
      <c r="E102" s="20" t="n">
        <v>2429917.29</v>
      </c>
      <c r="F102" s="21" t="n">
        <v>0.9627</v>
      </c>
      <c r="G102" s="41" t="n"/>
    </row>
    <row r="103">
      <c r="A103" s="38" t="n"/>
      <c r="B103" s="17" t="n"/>
      <c r="C103" s="17" t="n"/>
      <c r="D103" s="156" t="n"/>
      <c r="E103" s="7" t="n"/>
      <c r="F103" s="8" t="n"/>
      <c r="G103" s="39" t="n"/>
    </row>
    <row r="104">
      <c r="A104" s="38" t="n"/>
      <c r="B104" s="17" t="n"/>
      <c r="C104" s="17" t="n"/>
      <c r="D104" s="156" t="n"/>
      <c r="E104" s="7" t="n"/>
      <c r="F104" s="8" t="n"/>
      <c r="G104" s="39" t="n"/>
    </row>
    <row r="105">
      <c r="A105" s="40" t="inlineStr">
        <is>
          <t>TREPS / Reverse Repo</t>
        </is>
      </c>
      <c r="B105" s="17" t="n"/>
      <c r="C105" s="17" t="n"/>
      <c r="D105" s="156" t="n"/>
      <c r="E105" s="7" t="n"/>
      <c r="F105" s="8" t="n"/>
      <c r="G105" s="39" t="n"/>
    </row>
    <row r="106">
      <c r="A106" s="38" t="inlineStr">
        <is>
          <t>Clearing Corporation of India Ltd.</t>
        </is>
      </c>
      <c r="B106" s="17" t="n"/>
      <c r="C106" s="17" t="n"/>
      <c r="D106" s="156" t="n"/>
      <c r="E106" s="7" t="n">
        <v>776.88</v>
      </c>
      <c r="F106" s="8" t="n">
        <v>0.0003</v>
      </c>
      <c r="G106" s="39" t="n">
        <v>0.05471</v>
      </c>
    </row>
    <row r="107">
      <c r="A107" s="40" t="inlineStr">
        <is>
          <t>Sub Total</t>
        </is>
      </c>
      <c r="B107" s="18" t="n"/>
      <c r="C107" s="18" t="n"/>
      <c r="D107" s="157" t="n"/>
      <c r="E107" s="20" t="n">
        <v>776.88</v>
      </c>
      <c r="F107" s="21" t="n">
        <v>0.0003</v>
      </c>
      <c r="G107" s="41" t="n"/>
    </row>
    <row r="108">
      <c r="A108" s="38" t="n"/>
      <c r="B108" s="17" t="n"/>
      <c r="C108" s="17" t="n"/>
      <c r="D108" s="156" t="n"/>
      <c r="E108" s="7" t="n"/>
      <c r="F108" s="8" t="n"/>
      <c r="G108" s="39" t="n"/>
    </row>
    <row r="109">
      <c r="A109" s="42" t="inlineStr">
        <is>
          <t>TOTAL</t>
        </is>
      </c>
      <c r="B109" s="145" t="n"/>
      <c r="C109" s="145" t="n"/>
      <c r="D109" s="158" t="n"/>
      <c r="E109" s="20" t="n">
        <v>776.88</v>
      </c>
      <c r="F109" s="21" t="n">
        <v>0.0003</v>
      </c>
      <c r="G109" s="41" t="n"/>
    </row>
    <row r="110">
      <c r="A110" s="38" t="inlineStr">
        <is>
          <t>Accrued Interest</t>
        </is>
      </c>
      <c r="B110" s="17" t="n"/>
      <c r="C110" s="17" t="n"/>
      <c r="D110" s="156" t="n"/>
      <c r="E110" s="7" t="n">
        <v>92401.9202863</v>
      </c>
      <c r="F110" s="8" t="n">
        <v>0.036623</v>
      </c>
      <c r="G110" s="39" t="n"/>
    </row>
    <row r="111">
      <c r="A111" s="38" t="inlineStr">
        <is>
          <t>Net Receivables/(Payables)</t>
        </is>
      </c>
      <c r="B111" s="17" t="n"/>
      <c r="C111" s="17" t="n"/>
      <c r="D111" s="156" t="n"/>
      <c r="E111" s="159" t="n">
        <v>-75.2202863</v>
      </c>
      <c r="F111" s="8" t="n">
        <v>0.000377</v>
      </c>
      <c r="G111" s="39" t="n">
        <v>0.05471</v>
      </c>
    </row>
    <row r="112">
      <c r="A112" s="45" t="inlineStr">
        <is>
          <t>GRAND TOTAL</t>
        </is>
      </c>
      <c r="B112" s="19" t="n"/>
      <c r="C112" s="19" t="n"/>
      <c r="D112" s="161" t="n"/>
      <c r="E112" s="14" t="n">
        <v>2523020.87</v>
      </c>
      <c r="F112" s="15" t="n">
        <v>1</v>
      </c>
      <c r="G112" s="46" t="n"/>
    </row>
    <row r="113">
      <c r="A113" s="29" t="n"/>
      <c r="G113" s="30" t="n"/>
    </row>
    <row r="114">
      <c r="A114" s="47" t="inlineStr">
        <is>
          <t>**Non Traded Security</t>
        </is>
      </c>
      <c r="G114" s="30" t="n"/>
    </row>
    <row r="115">
      <c r="A115" s="47" t="inlineStr">
        <is>
          <t>In accordance with SEBI Circular no. SEBI/HO/IMD/PoD2/P/CIR/2024/183 dated December 13, 2024, Debt Index Replication Factor (DIRF) is 76.81%.</t>
        </is>
      </c>
      <c r="G115" s="30" t="n"/>
    </row>
    <row r="116">
      <c r="A116" s="47" t="n"/>
      <c r="G116" s="30" t="n"/>
    </row>
    <row r="117">
      <c r="A117" s="29" t="inlineStr">
        <is>
          <t>Portfolio Information</t>
        </is>
      </c>
      <c r="G117" s="30" t="n"/>
    </row>
    <row r="118">
      <c r="A118" s="67" t="inlineStr">
        <is>
          <t>Scheme Name :</t>
        </is>
      </c>
      <c r="B118" s="60" t="inlineStr">
        <is>
          <t>BHARAT Bond ETF - April 2030</t>
        </is>
      </c>
      <c r="G118" s="30" t="n"/>
    </row>
    <row r="119">
      <c r="A119" s="67" t="inlineStr">
        <is>
          <t>Description (if any)</t>
        </is>
      </c>
      <c r="B119" s="60" t="inlineStr">
        <is>
          <t>Debt ETFs</t>
        </is>
      </c>
      <c r="G119" s="30" t="n"/>
    </row>
    <row r="120">
      <c r="A120" s="67" t="n"/>
      <c r="B120" s="60" t="n"/>
      <c r="G120" s="30" t="n"/>
    </row>
    <row r="121">
      <c r="A121" s="67" t="inlineStr">
        <is>
          <t>Annualised Portfolio YTM* :</t>
        </is>
      </c>
      <c r="B121" s="61" t="n">
        <v>6.820160816602243</v>
      </c>
      <c r="G121" s="30" t="n"/>
    </row>
    <row r="122">
      <c r="A122" s="67" t="n"/>
      <c r="B122" s="60" t="n"/>
      <c r="G122" s="30" t="n"/>
    </row>
    <row r="123">
      <c r="A123" s="67" t="inlineStr">
        <is>
          <t>Macaulay Duration</t>
        </is>
      </c>
      <c r="B123" s="62" t="n">
        <v>3.5954</v>
      </c>
      <c r="G123" s="30" t="n"/>
    </row>
    <row r="124">
      <c r="A124" s="67" t="inlineStr">
        <is>
          <t>Residual Maturity</t>
        </is>
      </c>
      <c r="B124" s="62" t="n">
        <v>4.177380485431093</v>
      </c>
      <c r="G124" s="30" t="n"/>
    </row>
    <row r="125">
      <c r="A125" s="67" t="n"/>
      <c r="B125" s="60" t="n"/>
      <c r="G125" s="30" t="n"/>
    </row>
    <row r="126">
      <c r="A126" s="67" t="inlineStr">
        <is>
          <t xml:space="preserve">As on (Date) </t>
        </is>
      </c>
      <c r="B126" s="63" t="n">
        <v>45930</v>
      </c>
      <c r="G126" s="30" t="n"/>
    </row>
    <row r="127">
      <c r="A127" s="29" t="n"/>
      <c r="G127" s="30" t="n"/>
    </row>
    <row r="128">
      <c r="A128" s="47" t="inlineStr">
        <is>
          <t>Notes:</t>
        </is>
      </c>
      <c r="G128" s="30" t="n"/>
    </row>
    <row r="129">
      <c r="A129" s="48" t="inlineStr">
        <is>
          <t>1. Security in default beyond its maturiy date</t>
        </is>
      </c>
      <c r="B129" s="49" t="inlineStr">
        <is>
          <t>NIL</t>
        </is>
      </c>
      <c r="G129" s="30" t="n"/>
    </row>
    <row r="130">
      <c r="A130" s="29" t="inlineStr">
        <is>
          <t>2. Net Asset Value (Rs. per unit)</t>
        </is>
      </c>
      <c r="G130" s="30" t="n"/>
    </row>
    <row r="131">
      <c r="A131" s="29" t="inlineStr">
        <is>
          <t>Plan /option (Face Value 1000)</t>
        </is>
      </c>
      <c r="B131" s="49" t="inlineStr">
        <is>
          <t>As on</t>
        </is>
      </c>
      <c r="C131" s="49" t="inlineStr">
        <is>
          <t>As on</t>
        </is>
      </c>
      <c r="G131" s="30" t="n"/>
    </row>
    <row r="132">
      <c r="A132" s="29" t="n"/>
      <c r="B132" s="50" t="n">
        <v>45747</v>
      </c>
      <c r="C132" s="50" t="n">
        <v>45930</v>
      </c>
      <c r="G132" s="30" t="n"/>
    </row>
    <row r="133">
      <c r="A133" s="29" t="inlineStr">
        <is>
          <t>Growth Option</t>
        </is>
      </c>
      <c r="B133" t="n">
        <v>1476.8637</v>
      </c>
      <c r="C133" t="n">
        <v>1538.2172</v>
      </c>
      <c r="G133" s="51" t="n"/>
    </row>
    <row r="134">
      <c r="A134" s="29" t="n"/>
      <c r="G134" s="51" t="n"/>
    </row>
    <row r="135">
      <c r="A135" s="29" t="inlineStr">
        <is>
          <t xml:space="preserve">3. Total Dividend (Net) declared during the half year period </t>
        </is>
      </c>
      <c r="B135" s="49" t="inlineStr">
        <is>
          <t>NIL</t>
        </is>
      </c>
      <c r="G135" s="30" t="n"/>
    </row>
    <row r="136">
      <c r="A136" s="29" t="inlineStr">
        <is>
          <t>4. Bonus was declared during the half year period</t>
        </is>
      </c>
      <c r="B136" s="49" t="inlineStr">
        <is>
          <t>NIL</t>
        </is>
      </c>
      <c r="G136" s="30" t="n"/>
    </row>
    <row r="137">
      <c r="A137" s="48" t="inlineStr">
        <is>
          <t>5. Investment in Repo of Corporate Debt Securities as at September 30, 2025</t>
        </is>
      </c>
      <c r="B137" s="49" t="inlineStr">
        <is>
          <t>NIL</t>
        </is>
      </c>
      <c r="G137" s="30" t="n"/>
    </row>
    <row r="138">
      <c r="A138" s="48" t="inlineStr">
        <is>
          <t>6. Investment in foreign securities/ADRs/GDRs as at September 30,2025</t>
        </is>
      </c>
      <c r="B138" s="49" t="inlineStr">
        <is>
          <t>NIL</t>
        </is>
      </c>
      <c r="G138" s="30" t="n"/>
    </row>
    <row r="139">
      <c r="A139" s="29" t="inlineStr">
        <is>
          <t>7. Average Portfolio Maturity</t>
        </is>
      </c>
      <c r="B139" s="52">
        <f>B124</f>
        <v/>
      </c>
      <c r="G139" s="30" t="n"/>
    </row>
    <row r="140" ht="28.5" customHeight="1">
      <c r="A140" s="48" t="inlineStr">
        <is>
          <t>8. Total gross exposure to derivative instruments (excluding reversed positions) as at September 30, 2025 (Rs. in Lakhs)</t>
        </is>
      </c>
      <c r="B140" s="49" t="inlineStr">
        <is>
          <t>NIL</t>
        </is>
      </c>
      <c r="G140" s="30" t="n"/>
    </row>
    <row r="141" ht="29" customHeight="1">
      <c r="A141" s="48" t="inlineStr">
        <is>
          <t>9. Margin Deposits includes Margin money placed on derivatives other than margin money placed with bank</t>
        </is>
      </c>
      <c r="B141" s="49" t="inlineStr">
        <is>
          <t>NIL</t>
        </is>
      </c>
      <c r="G141" s="30" t="n"/>
    </row>
    <row r="142">
      <c r="A142" s="48" t="inlineStr">
        <is>
          <t>10. Value of investment made by other schemes under same management (Rs. In Lakhs)</t>
        </is>
      </c>
      <c r="B142" s="53" t="n">
        <v>959168.2</v>
      </c>
      <c r="G142" s="30" t="n"/>
    </row>
    <row r="143">
      <c r="A143" s="48" t="inlineStr">
        <is>
          <t>11. Number of instance of deviation In valuation of securities</t>
        </is>
      </c>
      <c r="B143" s="49" t="inlineStr">
        <is>
          <t>NIL</t>
        </is>
      </c>
      <c r="G143" s="30" t="n"/>
    </row>
    <row r="144" ht="15" customHeight="1" thickBot="1">
      <c r="A144" s="54" t="inlineStr">
        <is>
          <t>12. Total value and percentage of illiquid equity shares / securities</t>
        </is>
      </c>
      <c r="B144" s="55" t="inlineStr">
        <is>
          <t>NIL</t>
        </is>
      </c>
      <c r="C144" s="56" t="n"/>
      <c r="D144" s="56" t="n"/>
      <c r="E144" s="56" t="n"/>
      <c r="F144" s="56" t="n"/>
      <c r="G144" s="57" t="n"/>
    </row>
    <row r="146" ht="70" customHeight="1">
      <c r="A146" s="177" t="inlineStr">
        <is>
          <t>Scheme Name</t>
        </is>
      </c>
      <c r="B146" s="177" t="inlineStr">
        <is>
          <t>Risk- O - Meter</t>
        </is>
      </c>
      <c r="C146" s="177" t="inlineStr">
        <is>
          <t>Benchmark of the Scheme</t>
        </is>
      </c>
      <c r="D146" s="177" t="inlineStr">
        <is>
          <t>Benchmark Risk-o-meter</t>
        </is>
      </c>
    </row>
    <row r="147" ht="70" customHeight="1">
      <c r="A147" s="177" t="inlineStr">
        <is>
          <t>BHARAT Bond ETF - April 2030</t>
        </is>
      </c>
      <c r="B147" s="177" t="n"/>
      <c r="C147" s="177" t="inlineStr">
        <is>
          <t>NIFTY BHARAT Bond Index - April 2030</t>
        </is>
      </c>
      <c r="D147" s="177" t="n"/>
      <c r="E147" t="inlineStr"/>
    </row>
  </sheetData>
  <mergeCells count="2">
    <mergeCell ref="A3:G3"/>
    <mergeCell ref="A4:G4"/>
  </mergeCells>
  <pageMargins left="0.7" right="0.7" top="0.75" bottom="0.75" header="0.3" footer="0.3"/>
  <pageSetup orientation="portrait" horizontalDpi="300" verticalDpi="300"/>
  <drawing xmlns:r="http://schemas.openxmlformats.org/officeDocument/2006/relationships" r:id="rId1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H152"/>
  <sheetViews>
    <sheetView showGridLines="0" workbookViewId="0">
      <pane ySplit="6" topLeftCell="A7" activePane="bottomLeft" state="frozen"/>
      <selection activeCell="A7" sqref="A7"/>
      <selection pane="bottomLeft" activeCell="A7" sqref="A7"/>
    </sheetView>
  </sheetViews>
  <sheetFormatPr baseColWidth="8" defaultRowHeight="14.5"/>
  <cols>
    <col width="67.54296875" customWidth="1" min="1" max="1"/>
    <col width="22" customWidth="1" min="2" max="2"/>
    <col width="26.7265625" customWidth="1" min="3" max="3"/>
    <col width="22" customWidth="1" min="4" max="4"/>
    <col width="16.453125" customWidth="1" min="5" max="5"/>
    <col width="22" customWidth="1" min="6" max="6"/>
    <col width="6.1796875" bestFit="1" customWidth="1" style="2" min="7" max="7"/>
    <col width="70.26953125" bestFit="1" customWidth="1" min="12" max="12"/>
    <col width="10.81640625" bestFit="1" customWidth="1" min="13" max="13"/>
    <col width="10.54296875" bestFit="1" customWidth="1" min="14" max="14"/>
    <col width="12" bestFit="1" customWidth="1" min="15" max="15"/>
    <col width="12.54296875" customWidth="1" min="16" max="16"/>
  </cols>
  <sheetData>
    <row r="1">
      <c r="A1" s="85" t="inlineStr">
        <is>
          <t>Edelweiss Mutual Fund</t>
        </is>
      </c>
    </row>
    <row r="2" ht="29.5" customHeight="1" thickBot="1">
      <c r="A2" s="86" t="inlineStr">
        <is>
          <t xml:space="preserve">Edelweiss House, 10th Floor, Off. C.S.T. Road, Kalina, Santacruz (E), Mumbai 400098, Maharashtra  </t>
        </is>
      </c>
    </row>
    <row r="3" ht="36.75" customHeight="1">
      <c r="A3" s="148" t="inlineStr">
        <is>
          <t>PORTFOLIO STATEMENT OF EDELWEISS LARGE &amp; MID CAP FUND AS ON SEPTEMBER 30, 2025</t>
        </is>
      </c>
      <c r="B3" s="149" t="n"/>
      <c r="C3" s="149" t="n"/>
      <c r="D3" s="149" t="n"/>
      <c r="E3" s="149" t="n"/>
      <c r="F3" s="149" t="n"/>
      <c r="G3" s="150" t="n"/>
      <c r="H3" s="28">
        <f>HYPERLINK("[EDEL_HY Portfolio 30-Sep-2025 Final.xlsx]Index!A1","Index")</f>
        <v/>
      </c>
    </row>
    <row r="4" ht="19.5" customHeight="1">
      <c r="A4" s="151" t="inlineStr">
        <is>
          <t>(An open ended equity scheme investing in both large cap and mid cap stocks)</t>
        </is>
      </c>
      <c r="G4" s="51" t="n"/>
    </row>
    <row r="5">
      <c r="A5" s="29" t="n"/>
      <c r="G5" s="30" t="n"/>
    </row>
    <row r="6" ht="48" customHeight="1">
      <c r="A6" s="31" t="inlineStr">
        <is>
          <t>Name of the Instrument</t>
        </is>
      </c>
      <c r="B6" s="32" t="inlineStr">
        <is>
          <t>ISIN</t>
        </is>
      </c>
      <c r="C6" s="32" t="inlineStr">
        <is>
          <t>Rating/Industry</t>
        </is>
      </c>
      <c r="D6" s="152" t="inlineStr">
        <is>
          <t>Quantity</t>
        </is>
      </c>
      <c r="E6" s="34" t="inlineStr">
        <is>
          <t>Market/Fair Value(Rs. In Lacs)</t>
        </is>
      </c>
      <c r="F6" s="34" t="inlineStr">
        <is>
          <t>% to Net Assets</t>
        </is>
      </c>
      <c r="G6" s="35" t="inlineStr">
        <is>
          <t>YIELD</t>
        </is>
      </c>
    </row>
    <row r="7">
      <c r="A7" s="36" t="n"/>
      <c r="B7" s="16" t="n"/>
      <c r="C7" s="16" t="n"/>
      <c r="D7" s="153" t="n"/>
      <c r="E7" s="154" t="n"/>
      <c r="F7" s="155" t="n"/>
      <c r="G7" s="37" t="n"/>
    </row>
    <row r="8">
      <c r="A8" s="40" t="inlineStr">
        <is>
          <t>Equity &amp; Equity related</t>
        </is>
      </c>
      <c r="B8" s="17" t="n"/>
      <c r="C8" s="17" t="n"/>
      <c r="D8" s="156" t="n"/>
      <c r="E8" s="7" t="n"/>
      <c r="F8" s="8" t="n"/>
      <c r="G8" s="39" t="n"/>
    </row>
    <row r="9">
      <c r="A9" s="40" t="inlineStr">
        <is>
          <t>(a)Listed / Awaiting listing on Stock Exchanges</t>
        </is>
      </c>
      <c r="B9" s="17" t="n"/>
      <c r="C9" s="17" t="n"/>
      <c r="D9" s="156" t="n"/>
      <c r="E9" s="7" t="n"/>
      <c r="F9" s="8" t="n"/>
      <c r="G9" s="39" t="n"/>
    </row>
    <row r="10">
      <c r="A10" s="38" t="inlineStr">
        <is>
          <t>HDFC Bank Ltd.</t>
        </is>
      </c>
      <c r="B10" s="17" t="inlineStr">
        <is>
          <t>INE040A01034</t>
        </is>
      </c>
      <c r="C10" s="17" t="inlineStr">
        <is>
          <t>Banks</t>
        </is>
      </c>
      <c r="D10" s="156" t="n">
        <v>2387998</v>
      </c>
      <c r="E10" s="7" t="n">
        <v>22709.86</v>
      </c>
      <c r="F10" s="8" t="n">
        <v>0.0549</v>
      </c>
      <c r="G10" s="39" t="n"/>
    </row>
    <row r="11">
      <c r="A11" s="38" t="inlineStr">
        <is>
          <t>Reliance Industries Ltd.</t>
        </is>
      </c>
      <c r="B11" s="17" t="inlineStr">
        <is>
          <t>INE002A01018</t>
        </is>
      </c>
      <c r="C11" s="17" t="inlineStr">
        <is>
          <t>Petroleum Products</t>
        </is>
      </c>
      <c r="D11" s="156" t="n">
        <v>913837</v>
      </c>
      <c r="E11" s="7" t="n">
        <v>12464.74</v>
      </c>
      <c r="F11" s="8" t="n">
        <v>0.0302</v>
      </c>
      <c r="G11" s="39" t="n"/>
    </row>
    <row r="12">
      <c r="A12" s="38" t="inlineStr">
        <is>
          <t>ICICI Bank Ltd.</t>
        </is>
      </c>
      <c r="B12" s="17" t="inlineStr">
        <is>
          <t>INE090A01021</t>
        </is>
      </c>
      <c r="C12" s="17" t="inlineStr">
        <is>
          <t>Banks</t>
        </is>
      </c>
      <c r="D12" s="156" t="n">
        <v>920644</v>
      </c>
      <c r="E12" s="7" t="n">
        <v>12410.28</v>
      </c>
      <c r="F12" s="8" t="n">
        <v>0.03</v>
      </c>
      <c r="G12" s="39" t="n"/>
    </row>
    <row r="13">
      <c r="A13" s="38" t="inlineStr">
        <is>
          <t>Max Healthcare Institute Ltd.</t>
        </is>
      </c>
      <c r="B13" s="17" t="inlineStr">
        <is>
          <t>INE027H01010</t>
        </is>
      </c>
      <c r="C13" s="17" t="inlineStr">
        <is>
          <t>Healthcare Services</t>
        </is>
      </c>
      <c r="D13" s="156" t="n">
        <v>780042</v>
      </c>
      <c r="E13" s="7" t="n">
        <v>8695.129999999999</v>
      </c>
      <c r="F13" s="8" t="n">
        <v>0.021</v>
      </c>
      <c r="G13" s="39" t="n"/>
    </row>
    <row r="14">
      <c r="A14" s="38" t="inlineStr">
        <is>
          <t>Infosys Ltd.</t>
        </is>
      </c>
      <c r="B14" s="17" t="inlineStr">
        <is>
          <t>INE009A01021</t>
        </is>
      </c>
      <c r="C14" s="17" t="inlineStr">
        <is>
          <t>IT - Software</t>
        </is>
      </c>
      <c r="D14" s="156" t="n">
        <v>585242</v>
      </c>
      <c r="E14" s="7" t="n">
        <v>8438.02</v>
      </c>
      <c r="F14" s="8" t="n">
        <v>0.0204</v>
      </c>
      <c r="G14" s="39" t="n"/>
    </row>
    <row r="15">
      <c r="A15" s="38" t="inlineStr">
        <is>
          <t>Bharti Airtel Ltd.</t>
        </is>
      </c>
      <c r="B15" s="17" t="inlineStr">
        <is>
          <t>INE397D01024</t>
        </is>
      </c>
      <c r="C15" s="17" t="inlineStr">
        <is>
          <t>Telecom - Services</t>
        </is>
      </c>
      <c r="D15" s="156" t="n">
        <v>405093</v>
      </c>
      <c r="E15" s="7" t="n">
        <v>7609.27</v>
      </c>
      <c r="F15" s="8" t="n">
        <v>0.0184</v>
      </c>
      <c r="G15" s="39" t="n"/>
    </row>
    <row r="16">
      <c r="A16" s="38" t="inlineStr">
        <is>
          <t>Larsen &amp; Toubro Ltd.</t>
        </is>
      </c>
      <c r="B16" s="17" t="inlineStr">
        <is>
          <t>INE018A01030</t>
        </is>
      </c>
      <c r="C16" s="17" t="inlineStr">
        <is>
          <t>Construction</t>
        </is>
      </c>
      <c r="D16" s="156" t="n">
        <v>205969</v>
      </c>
      <c r="E16" s="7" t="n">
        <v>7536.41</v>
      </c>
      <c r="F16" s="8" t="n">
        <v>0.0182</v>
      </c>
      <c r="G16" s="39" t="n"/>
    </row>
    <row r="17">
      <c r="A17" s="38" t="inlineStr">
        <is>
          <t>Dixon Technologies (India) Ltd.</t>
        </is>
      </c>
      <c r="B17" s="17" t="inlineStr">
        <is>
          <t>INE935N01020</t>
        </is>
      </c>
      <c r="C17" s="17" t="inlineStr">
        <is>
          <t>Consumer Durables</t>
        </is>
      </c>
      <c r="D17" s="156" t="n">
        <v>45516</v>
      </c>
      <c r="E17" s="7" t="n">
        <v>7429.12</v>
      </c>
      <c r="F17" s="8" t="n">
        <v>0.018</v>
      </c>
      <c r="G17" s="39" t="n"/>
    </row>
    <row r="18">
      <c r="A18" s="38" t="inlineStr">
        <is>
          <t>Mahindra &amp; Mahindra Ltd.</t>
        </is>
      </c>
      <c r="B18" s="17" t="inlineStr">
        <is>
          <t>INE101A01026</t>
        </is>
      </c>
      <c r="C18" s="17" t="inlineStr">
        <is>
          <t>Automobiles</t>
        </is>
      </c>
      <c r="D18" s="156" t="n">
        <v>207823</v>
      </c>
      <c r="E18" s="7" t="n">
        <v>7122.09</v>
      </c>
      <c r="F18" s="8" t="n">
        <v>0.0172</v>
      </c>
      <c r="G18" s="39" t="n"/>
    </row>
    <row r="19">
      <c r="A19" s="38" t="inlineStr">
        <is>
          <t>Fortis Healthcare Ltd.</t>
        </is>
      </c>
      <c r="B19" s="17" t="inlineStr">
        <is>
          <t>INE061F01013</t>
        </is>
      </c>
      <c r="C19" s="17" t="inlineStr">
        <is>
          <t>Healthcare Services</t>
        </is>
      </c>
      <c r="D19" s="156" t="n">
        <v>719844</v>
      </c>
      <c r="E19" s="7" t="n">
        <v>6981.05</v>
      </c>
      <c r="F19" s="8" t="n">
        <v>0.0169</v>
      </c>
      <c r="G19" s="39" t="n"/>
    </row>
    <row r="20">
      <c r="A20" s="38" t="inlineStr">
        <is>
          <t>UNO Minda Ltd.</t>
        </is>
      </c>
      <c r="B20" s="17" t="inlineStr">
        <is>
          <t>INE405E01023</t>
        </is>
      </c>
      <c r="C20" s="17" t="inlineStr">
        <is>
          <t>Auto Components</t>
        </is>
      </c>
      <c r="D20" s="156" t="n">
        <v>531885</v>
      </c>
      <c r="E20" s="7" t="n">
        <v>6908.12</v>
      </c>
      <c r="F20" s="8" t="n">
        <v>0.0167</v>
      </c>
      <c r="G20" s="39" t="n"/>
    </row>
    <row r="21">
      <c r="A21" s="38" t="inlineStr">
        <is>
          <t>ITC Ltd.</t>
        </is>
      </c>
      <c r="B21" s="17" t="inlineStr">
        <is>
          <t>INE154A01025</t>
        </is>
      </c>
      <c r="C21" s="17" t="inlineStr">
        <is>
          <t>Diversified FMCG</t>
        </is>
      </c>
      <c r="D21" s="156" t="n">
        <v>1709678</v>
      </c>
      <c r="E21" s="7" t="n">
        <v>6865.21</v>
      </c>
      <c r="F21" s="8" t="n">
        <v>0.0166</v>
      </c>
      <c r="G21" s="39" t="n"/>
    </row>
    <row r="22">
      <c r="A22" s="38" t="inlineStr">
        <is>
          <t>Eternal Ltd.</t>
        </is>
      </c>
      <c r="B22" s="17" t="inlineStr">
        <is>
          <t>INE758T01015</t>
        </is>
      </c>
      <c r="C22" s="17" t="inlineStr">
        <is>
          <t>Retailing</t>
        </is>
      </c>
      <c r="D22" s="156" t="n">
        <v>2045981</v>
      </c>
      <c r="E22" s="7" t="n">
        <v>6659.67</v>
      </c>
      <c r="F22" s="8" t="n">
        <v>0.0161</v>
      </c>
      <c r="G22" s="39" t="n"/>
    </row>
    <row r="23">
      <c r="A23" s="38" t="inlineStr">
        <is>
          <t>Indian Bank</t>
        </is>
      </c>
      <c r="B23" s="17" t="inlineStr">
        <is>
          <t>INE562A01011</t>
        </is>
      </c>
      <c r="C23" s="17" t="inlineStr">
        <is>
          <t>Banks</t>
        </is>
      </c>
      <c r="D23" s="156" t="n">
        <v>865182</v>
      </c>
      <c r="E23" s="7" t="n">
        <v>6494.92</v>
      </c>
      <c r="F23" s="8" t="n">
        <v>0.0157</v>
      </c>
      <c r="G23" s="39" t="n"/>
    </row>
    <row r="24">
      <c r="A24" s="38" t="inlineStr">
        <is>
          <t>State Bank of India</t>
        </is>
      </c>
      <c r="B24" s="17" t="inlineStr">
        <is>
          <t>INE062A01020</t>
        </is>
      </c>
      <c r="C24" s="17" t="inlineStr">
        <is>
          <t>Banks</t>
        </is>
      </c>
      <c r="D24" s="156" t="n">
        <v>739755</v>
      </c>
      <c r="E24" s="7" t="n">
        <v>6453.99</v>
      </c>
      <c r="F24" s="8" t="n">
        <v>0.0156</v>
      </c>
      <c r="G24" s="39" t="n"/>
    </row>
    <row r="25">
      <c r="A25" s="38" t="inlineStr">
        <is>
          <t>Max Financial Services Ltd.</t>
        </is>
      </c>
      <c r="B25" s="17" t="inlineStr">
        <is>
          <t>INE180A01020</t>
        </is>
      </c>
      <c r="C25" s="17" t="inlineStr">
        <is>
          <t>Insurance</t>
        </is>
      </c>
      <c r="D25" s="156" t="n">
        <v>393340</v>
      </c>
      <c r="E25" s="7" t="n">
        <v>6198.65</v>
      </c>
      <c r="F25" s="8" t="n">
        <v>0.015</v>
      </c>
      <c r="G25" s="39" t="n"/>
    </row>
    <row r="26">
      <c r="A26" s="38" t="inlineStr">
        <is>
          <t>Bharat Electronics Ltd.</t>
        </is>
      </c>
      <c r="B26" s="17" t="inlineStr">
        <is>
          <t>INE263A01024</t>
        </is>
      </c>
      <c r="C26" s="17" t="inlineStr">
        <is>
          <t>Aerospace &amp; Defense</t>
        </is>
      </c>
      <c r="D26" s="156" t="n">
        <v>1491402</v>
      </c>
      <c r="E26" s="7" t="n">
        <v>6024.52</v>
      </c>
      <c r="F26" s="8" t="n">
        <v>0.0146</v>
      </c>
      <c r="G26" s="39" t="n"/>
    </row>
    <row r="27">
      <c r="A27" s="38" t="inlineStr">
        <is>
          <t>The Federal Bank Ltd.</t>
        </is>
      </c>
      <c r="B27" s="17" t="inlineStr">
        <is>
          <t>INE171A01029</t>
        </is>
      </c>
      <c r="C27" s="17" t="inlineStr">
        <is>
          <t>Banks</t>
        </is>
      </c>
      <c r="D27" s="156" t="n">
        <v>2973665</v>
      </c>
      <c r="E27" s="7" t="n">
        <v>5737.09</v>
      </c>
      <c r="F27" s="8" t="n">
        <v>0.0139</v>
      </c>
      <c r="G27" s="39" t="n"/>
    </row>
    <row r="28">
      <c r="A28" s="38" t="inlineStr">
        <is>
          <t>Lupin Ltd.</t>
        </is>
      </c>
      <c r="B28" s="17" t="inlineStr">
        <is>
          <t>INE326A01037</t>
        </is>
      </c>
      <c r="C28" s="17" t="inlineStr">
        <is>
          <t>Pharmaceuticals &amp; Biotechnology</t>
        </is>
      </c>
      <c r="D28" s="156" t="n">
        <v>298580</v>
      </c>
      <c r="E28" s="7" t="n">
        <v>5706.76</v>
      </c>
      <c r="F28" s="8" t="n">
        <v>0.0138</v>
      </c>
      <c r="G28" s="39" t="n"/>
    </row>
    <row r="29">
      <c r="A29" s="38" t="inlineStr">
        <is>
          <t>Cummins India Ltd.</t>
        </is>
      </c>
      <c r="B29" s="17" t="inlineStr">
        <is>
          <t>INE298A01020</t>
        </is>
      </c>
      <c r="C29" s="17" t="inlineStr">
        <is>
          <t>Industrial Products</t>
        </is>
      </c>
      <c r="D29" s="156" t="n">
        <v>143278</v>
      </c>
      <c r="E29" s="7" t="n">
        <v>5625.81</v>
      </c>
      <c r="F29" s="8" t="n">
        <v>0.0136</v>
      </c>
      <c r="G29" s="39" t="n"/>
    </row>
    <row r="30">
      <c r="A30" s="38" t="inlineStr">
        <is>
          <t>Persistent Systems Ltd.</t>
        </is>
      </c>
      <c r="B30" s="17" t="inlineStr">
        <is>
          <t>INE262H01021</t>
        </is>
      </c>
      <c r="C30" s="17" t="inlineStr">
        <is>
          <t>IT - Software</t>
        </is>
      </c>
      <c r="D30" s="156" t="n">
        <v>115520</v>
      </c>
      <c r="E30" s="7" t="n">
        <v>5570.95</v>
      </c>
      <c r="F30" s="8" t="n">
        <v>0.0135</v>
      </c>
      <c r="G30" s="39" t="n"/>
    </row>
    <row r="31">
      <c r="A31" s="38" t="inlineStr">
        <is>
          <t>PB Fintech Ltd.</t>
        </is>
      </c>
      <c r="B31" s="17" t="inlineStr">
        <is>
          <t>INE417T01026</t>
        </is>
      </c>
      <c r="C31" s="17" t="inlineStr">
        <is>
          <t>Financial Technology (Fintech)</t>
        </is>
      </c>
      <c r="D31" s="156" t="n">
        <v>318891</v>
      </c>
      <c r="E31" s="7" t="n">
        <v>5427.52</v>
      </c>
      <c r="F31" s="8" t="n">
        <v>0.0131</v>
      </c>
      <c r="G31" s="39" t="n"/>
    </row>
    <row r="32">
      <c r="A32" s="38" t="inlineStr">
        <is>
          <t>Cholamandalam Investment &amp; Finance Company Ltd.</t>
        </is>
      </c>
      <c r="B32" s="17" t="inlineStr">
        <is>
          <t>INE121A01024</t>
        </is>
      </c>
      <c r="C32" s="17" t="inlineStr">
        <is>
          <t>Finance</t>
        </is>
      </c>
      <c r="D32" s="156" t="n">
        <v>331865</v>
      </c>
      <c r="E32" s="7" t="n">
        <v>5345.68</v>
      </c>
      <c r="F32" s="8" t="n">
        <v>0.0129</v>
      </c>
      <c r="G32" s="39" t="n"/>
    </row>
    <row r="33">
      <c r="A33" s="38" t="inlineStr">
        <is>
          <t>Mphasis Ltd.</t>
        </is>
      </c>
      <c r="B33" s="17" t="inlineStr">
        <is>
          <t>INE356A01018</t>
        </is>
      </c>
      <c r="C33" s="17" t="inlineStr">
        <is>
          <t>IT - Software</t>
        </is>
      </c>
      <c r="D33" s="156" t="n">
        <v>199669</v>
      </c>
      <c r="E33" s="7" t="n">
        <v>5300.81</v>
      </c>
      <c r="F33" s="8" t="n">
        <v>0.0128</v>
      </c>
      <c r="G33" s="39" t="n"/>
    </row>
    <row r="34">
      <c r="A34" s="38" t="inlineStr">
        <is>
          <t>Sundaram Finance Ltd.</t>
        </is>
      </c>
      <c r="B34" s="17" t="inlineStr">
        <is>
          <t>INE660A01013</t>
        </is>
      </c>
      <c r="C34" s="17" t="inlineStr">
        <is>
          <t>Finance</t>
        </is>
      </c>
      <c r="D34" s="156" t="n">
        <v>117843</v>
      </c>
      <c r="E34" s="7" t="n">
        <v>5198.64</v>
      </c>
      <c r="F34" s="8" t="n">
        <v>0.0126</v>
      </c>
      <c r="G34" s="39" t="n"/>
    </row>
    <row r="35">
      <c r="A35" s="38" t="inlineStr">
        <is>
          <t>Coforge Ltd.</t>
        </is>
      </c>
      <c r="B35" s="17" t="inlineStr">
        <is>
          <t>INE591G01025</t>
        </is>
      </c>
      <c r="C35" s="17" t="inlineStr">
        <is>
          <t>IT - Software</t>
        </is>
      </c>
      <c r="D35" s="156" t="n">
        <v>326170</v>
      </c>
      <c r="E35" s="7" t="n">
        <v>5189.36</v>
      </c>
      <c r="F35" s="8" t="n">
        <v>0.0126</v>
      </c>
      <c r="G35" s="39" t="n"/>
    </row>
    <row r="36">
      <c r="A36" s="38" t="inlineStr">
        <is>
          <t>APL Apollo Tubes Ltd.</t>
        </is>
      </c>
      <c r="B36" s="17" t="inlineStr">
        <is>
          <t>INE702C01027</t>
        </is>
      </c>
      <c r="C36" s="17" t="inlineStr">
        <is>
          <t>Industrial Products</t>
        </is>
      </c>
      <c r="D36" s="156" t="n">
        <v>297847</v>
      </c>
      <c r="E36" s="7" t="n">
        <v>5022</v>
      </c>
      <c r="F36" s="8" t="n">
        <v>0.0122</v>
      </c>
      <c r="G36" s="39" t="n"/>
    </row>
    <row r="37">
      <c r="A37" s="38" t="inlineStr">
        <is>
          <t>TVS Motor Company Ltd.</t>
        </is>
      </c>
      <c r="B37" s="17" t="inlineStr">
        <is>
          <t>INE494B01023</t>
        </is>
      </c>
      <c r="C37" s="17" t="inlineStr">
        <is>
          <t>Automobiles</t>
        </is>
      </c>
      <c r="D37" s="156" t="n">
        <v>140236</v>
      </c>
      <c r="E37" s="7" t="n">
        <v>4822.3</v>
      </c>
      <c r="F37" s="8" t="n">
        <v>0.0117</v>
      </c>
      <c r="G37" s="39" t="n"/>
    </row>
    <row r="38">
      <c r="A38" s="38" t="inlineStr">
        <is>
          <t>Bharat Heavy Electricals Ltd.</t>
        </is>
      </c>
      <c r="B38" s="17" t="inlineStr">
        <is>
          <t>INE257A01026</t>
        </is>
      </c>
      <c r="C38" s="17" t="inlineStr">
        <is>
          <t>Electrical Equipment</t>
        </is>
      </c>
      <c r="D38" s="156" t="n">
        <v>2013931</v>
      </c>
      <c r="E38" s="7" t="n">
        <v>4802.22</v>
      </c>
      <c r="F38" s="8" t="n">
        <v>0.0116</v>
      </c>
      <c r="G38" s="39" t="n"/>
    </row>
    <row r="39">
      <c r="A39" s="38" t="inlineStr">
        <is>
          <t>Solar Industries India Ltd.</t>
        </is>
      </c>
      <c r="B39" s="17" t="inlineStr">
        <is>
          <t>INE343H01029</t>
        </is>
      </c>
      <c r="C39" s="17" t="inlineStr">
        <is>
          <t>Chemicals &amp; Petrochemicals</t>
        </is>
      </c>
      <c r="D39" s="156" t="n">
        <v>35329</v>
      </c>
      <c r="E39" s="7" t="n">
        <v>4707.94</v>
      </c>
      <c r="F39" s="8" t="n">
        <v>0.0114</v>
      </c>
      <c r="G39" s="39" t="n"/>
    </row>
    <row r="40">
      <c r="A40" s="38" t="inlineStr">
        <is>
          <t>Coal India Ltd.</t>
        </is>
      </c>
      <c r="B40" s="17" t="inlineStr">
        <is>
          <t>INE522F01014</t>
        </is>
      </c>
      <c r="C40" s="17" t="inlineStr">
        <is>
          <t>Consumable Fuels</t>
        </is>
      </c>
      <c r="D40" s="156" t="n">
        <v>1194293</v>
      </c>
      <c r="E40" s="7" t="n">
        <v>4657.15</v>
      </c>
      <c r="F40" s="8" t="n">
        <v>0.0113</v>
      </c>
      <c r="G40" s="39" t="n"/>
    </row>
    <row r="41">
      <c r="A41" s="38" t="inlineStr">
        <is>
          <t>The Phoenix Mills Ltd.</t>
        </is>
      </c>
      <c r="B41" s="17" t="inlineStr">
        <is>
          <t>INE211B01039</t>
        </is>
      </c>
      <c r="C41" s="17" t="inlineStr">
        <is>
          <t>Realty</t>
        </is>
      </c>
      <c r="D41" s="156" t="n">
        <v>284816</v>
      </c>
      <c r="E41" s="7" t="n">
        <v>4430.31</v>
      </c>
      <c r="F41" s="8" t="n">
        <v>0.0107</v>
      </c>
      <c r="G41" s="39" t="n"/>
    </row>
    <row r="42">
      <c r="A42" s="38" t="inlineStr">
        <is>
          <t>Ashok Leyland Ltd.</t>
        </is>
      </c>
      <c r="B42" s="17" t="inlineStr">
        <is>
          <t>INE208A01029</t>
        </is>
      </c>
      <c r="C42" s="17" t="inlineStr">
        <is>
          <t>Agricultural, Commercial &amp; Construction Vehicles</t>
        </is>
      </c>
      <c r="D42" s="156" t="n">
        <v>3077686</v>
      </c>
      <c r="E42" s="7" t="n">
        <v>4390.93</v>
      </c>
      <c r="F42" s="8" t="n">
        <v>0.0106</v>
      </c>
      <c r="G42" s="39" t="n"/>
    </row>
    <row r="43">
      <c r="A43" s="38" t="inlineStr">
        <is>
          <t>Muthoot Finance Ltd.</t>
        </is>
      </c>
      <c r="B43" s="17" t="inlineStr">
        <is>
          <t>INE414G01012</t>
        </is>
      </c>
      <c r="C43" s="17" t="inlineStr">
        <is>
          <t>Finance</t>
        </is>
      </c>
      <c r="D43" s="156" t="n">
        <v>142573</v>
      </c>
      <c r="E43" s="7" t="n">
        <v>4387.11</v>
      </c>
      <c r="F43" s="8" t="n">
        <v>0.0106</v>
      </c>
      <c r="G43" s="39" t="n"/>
    </row>
    <row r="44">
      <c r="A44" s="38" t="inlineStr">
        <is>
          <t>Bank of Baroda</t>
        </is>
      </c>
      <c r="B44" s="17" t="inlineStr">
        <is>
          <t>INE028A01039</t>
        </is>
      </c>
      <c r="C44" s="17" t="inlineStr">
        <is>
          <t>Banks</t>
        </is>
      </c>
      <c r="D44" s="156" t="n">
        <v>1696166</v>
      </c>
      <c r="E44" s="7" t="n">
        <v>4385.27</v>
      </c>
      <c r="F44" s="8" t="n">
        <v>0.0106</v>
      </c>
      <c r="G44" s="39" t="n"/>
    </row>
    <row r="45">
      <c r="A45" s="38" t="inlineStr">
        <is>
          <t>Metro Brands Ltd.</t>
        </is>
      </c>
      <c r="B45" s="17" t="inlineStr">
        <is>
          <t>INE317I01021</t>
        </is>
      </c>
      <c r="C45" s="17" t="inlineStr">
        <is>
          <t>Consumer Durables</t>
        </is>
      </c>
      <c r="D45" s="156" t="n">
        <v>338584</v>
      </c>
      <c r="E45" s="7" t="n">
        <v>4368.75</v>
      </c>
      <c r="F45" s="8" t="n">
        <v>0.0106</v>
      </c>
      <c r="G45" s="39" t="n"/>
    </row>
    <row r="46">
      <c r="A46" s="38" t="inlineStr">
        <is>
          <t>JK Cement Ltd.</t>
        </is>
      </c>
      <c r="B46" s="17" t="inlineStr">
        <is>
          <t>INE823G01014</t>
        </is>
      </c>
      <c r="C46" s="17" t="inlineStr">
        <is>
          <t>Cement &amp; Cement Products</t>
        </is>
      </c>
      <c r="D46" s="156" t="n">
        <v>69187</v>
      </c>
      <c r="E46" s="7" t="n">
        <v>4358.78</v>
      </c>
      <c r="F46" s="8" t="n">
        <v>0.0105</v>
      </c>
      <c r="G46" s="39" t="n"/>
    </row>
    <row r="47">
      <c r="A47" s="38" t="inlineStr">
        <is>
          <t>Sun Pharmaceutical Industries Ltd.</t>
        </is>
      </c>
      <c r="B47" s="17" t="inlineStr">
        <is>
          <t>INE044A01036</t>
        </is>
      </c>
      <c r="C47" s="17" t="inlineStr">
        <is>
          <t>Pharmaceuticals &amp; Biotechnology</t>
        </is>
      </c>
      <c r="D47" s="156" t="n">
        <v>269488</v>
      </c>
      <c r="E47" s="7" t="n">
        <v>4296.45</v>
      </c>
      <c r="F47" s="8" t="n">
        <v>0.0104</v>
      </c>
      <c r="G47" s="39" t="n"/>
    </row>
    <row r="48">
      <c r="A48" s="38" t="inlineStr">
        <is>
          <t>CG Power and Industrial Solutions Ltd.</t>
        </is>
      </c>
      <c r="B48" s="17" t="inlineStr">
        <is>
          <t>INE067A01029</t>
        </is>
      </c>
      <c r="C48" s="17" t="inlineStr">
        <is>
          <t>Electrical Equipment</t>
        </is>
      </c>
      <c r="D48" s="156" t="n">
        <v>574244</v>
      </c>
      <c r="E48" s="7" t="n">
        <v>4254.86</v>
      </c>
      <c r="F48" s="8" t="n">
        <v>0.0103</v>
      </c>
      <c r="G48" s="39" t="n"/>
    </row>
    <row r="49">
      <c r="A49" s="38" t="inlineStr">
        <is>
          <t>Tata Steel Ltd.</t>
        </is>
      </c>
      <c r="B49" s="17" t="inlineStr">
        <is>
          <t>INE081A01020</t>
        </is>
      </c>
      <c r="C49" s="17" t="inlineStr">
        <is>
          <t>Ferrous Metals</t>
        </is>
      </c>
      <c r="D49" s="156" t="n">
        <v>2499874</v>
      </c>
      <c r="E49" s="7" t="n">
        <v>4219.04</v>
      </c>
      <c r="F49" s="8" t="n">
        <v>0.0102</v>
      </c>
      <c r="G49" s="39" t="n"/>
    </row>
    <row r="50">
      <c r="A50" s="38" t="inlineStr">
        <is>
          <t>Ultratech Cement Ltd.</t>
        </is>
      </c>
      <c r="B50" s="17" t="inlineStr">
        <is>
          <t>INE481G01011</t>
        </is>
      </c>
      <c r="C50" s="17" t="inlineStr">
        <is>
          <t>Cement &amp; Cement Products</t>
        </is>
      </c>
      <c r="D50" s="156" t="n">
        <v>34098</v>
      </c>
      <c r="E50" s="7" t="n">
        <v>4167.46</v>
      </c>
      <c r="F50" s="8" t="n">
        <v>0.0101</v>
      </c>
      <c r="G50" s="39" t="n"/>
    </row>
    <row r="51">
      <c r="A51" s="38" t="inlineStr">
        <is>
          <t>Shriram Finance Ltd.</t>
        </is>
      </c>
      <c r="B51" s="17" t="inlineStr">
        <is>
          <t>INE721A01047</t>
        </is>
      </c>
      <c r="C51" s="17" t="inlineStr">
        <is>
          <t>Finance</t>
        </is>
      </c>
      <c r="D51" s="156" t="n">
        <v>664865</v>
      </c>
      <c r="E51" s="7" t="n">
        <v>4096.23</v>
      </c>
      <c r="F51" s="8" t="n">
        <v>0.009900000000000001</v>
      </c>
      <c r="G51" s="39" t="n"/>
    </row>
    <row r="52">
      <c r="A52" s="38" t="inlineStr">
        <is>
          <t>Can Fin Homes Ltd.</t>
        </is>
      </c>
      <c r="B52" s="17" t="inlineStr">
        <is>
          <t>INE477A01020</t>
        </is>
      </c>
      <c r="C52" s="17" t="inlineStr">
        <is>
          <t>Finance</t>
        </is>
      </c>
      <c r="D52" s="156" t="n">
        <v>530924</v>
      </c>
      <c r="E52" s="7" t="n">
        <v>4052.01</v>
      </c>
      <c r="F52" s="8" t="n">
        <v>0.0098</v>
      </c>
      <c r="G52" s="39" t="n"/>
    </row>
    <row r="53">
      <c r="A53" s="38" t="inlineStr">
        <is>
          <t>KEI Industries Ltd.</t>
        </is>
      </c>
      <c r="B53" s="17" t="inlineStr">
        <is>
          <t>INE878B01027</t>
        </is>
      </c>
      <c r="C53" s="17" t="inlineStr">
        <is>
          <t>Industrial Products</t>
        </is>
      </c>
      <c r="D53" s="156" t="n">
        <v>96674</v>
      </c>
      <c r="E53" s="7" t="n">
        <v>3927.19</v>
      </c>
      <c r="F53" s="8" t="n">
        <v>0.0095</v>
      </c>
      <c r="G53" s="39" t="n"/>
    </row>
    <row r="54">
      <c r="A54" s="38" t="inlineStr">
        <is>
          <t>JSW Energy Ltd.</t>
        </is>
      </c>
      <c r="B54" s="17" t="inlineStr">
        <is>
          <t>INE121E01018</t>
        </is>
      </c>
      <c r="C54" s="17" t="inlineStr">
        <is>
          <t>Power</t>
        </is>
      </c>
      <c r="D54" s="156" t="n">
        <v>736403</v>
      </c>
      <c r="E54" s="7" t="n">
        <v>3909.2</v>
      </c>
      <c r="F54" s="8" t="n">
        <v>0.0095</v>
      </c>
      <c r="G54" s="39" t="n"/>
    </row>
    <row r="55">
      <c r="A55" s="38" t="inlineStr">
        <is>
          <t>Aether Industries Ltd.</t>
        </is>
      </c>
      <c r="B55" s="17" t="inlineStr">
        <is>
          <t>INE0BWX01014</t>
        </is>
      </c>
      <c r="C55" s="17" t="inlineStr">
        <is>
          <t>Chemicals &amp; Petrochemicals</t>
        </is>
      </c>
      <c r="D55" s="156" t="n">
        <v>517371</v>
      </c>
      <c r="E55" s="7" t="n">
        <v>3890.37</v>
      </c>
      <c r="F55" s="8" t="n">
        <v>0.0094</v>
      </c>
      <c r="G55" s="39" t="n"/>
    </row>
    <row r="56">
      <c r="A56" s="38" t="inlineStr">
        <is>
          <t>Mankind Pharma Ltd.</t>
        </is>
      </c>
      <c r="B56" s="17" t="inlineStr">
        <is>
          <t>INE634S01028</t>
        </is>
      </c>
      <c r="C56" s="17" t="inlineStr">
        <is>
          <t>Pharmaceuticals &amp; Biotechnology</t>
        </is>
      </c>
      <c r="D56" s="156" t="n">
        <v>159074</v>
      </c>
      <c r="E56" s="7" t="n">
        <v>3874.57</v>
      </c>
      <c r="F56" s="8" t="n">
        <v>0.0094</v>
      </c>
      <c r="G56" s="39" t="n"/>
    </row>
    <row r="57">
      <c r="A57" s="38" t="inlineStr">
        <is>
          <t>Multi Commodity Exchange Of India Ltd.</t>
        </is>
      </c>
      <c r="B57" s="17" t="inlineStr">
        <is>
          <t>INE745G01035</t>
        </is>
      </c>
      <c r="C57" s="17" t="inlineStr">
        <is>
          <t>Capital Markets</t>
        </is>
      </c>
      <c r="D57" s="156" t="n">
        <v>49516</v>
      </c>
      <c r="E57" s="7" t="n">
        <v>3860.27</v>
      </c>
      <c r="F57" s="8" t="n">
        <v>0.009299999999999999</v>
      </c>
      <c r="G57" s="39" t="n"/>
    </row>
    <row r="58">
      <c r="A58" s="38" t="inlineStr">
        <is>
          <t>Bharat Dynamics Ltd.</t>
        </is>
      </c>
      <c r="B58" s="17" t="inlineStr">
        <is>
          <t>INE171Z01026</t>
        </is>
      </c>
      <c r="C58" s="17" t="inlineStr">
        <is>
          <t>Aerospace &amp; Defense</t>
        </is>
      </c>
      <c r="D58" s="156" t="n">
        <v>254067</v>
      </c>
      <c r="E58" s="7" t="n">
        <v>3793.73</v>
      </c>
      <c r="F58" s="8" t="n">
        <v>0.0092</v>
      </c>
      <c r="G58" s="39" t="n"/>
    </row>
    <row r="59">
      <c r="A59" s="38" t="inlineStr">
        <is>
          <t>Tech Mahindra Ltd.</t>
        </is>
      </c>
      <c r="B59" s="17" t="inlineStr">
        <is>
          <t>INE669C01036</t>
        </is>
      </c>
      <c r="C59" s="17" t="inlineStr">
        <is>
          <t>IT - Software</t>
        </is>
      </c>
      <c r="D59" s="156" t="n">
        <v>270080</v>
      </c>
      <c r="E59" s="7" t="n">
        <v>3781.93</v>
      </c>
      <c r="F59" s="8" t="n">
        <v>0.0092</v>
      </c>
      <c r="G59" s="39" t="n"/>
    </row>
    <row r="60">
      <c r="A60" s="38" t="inlineStr">
        <is>
          <t>Dalmia Bharat Ltd.</t>
        </is>
      </c>
      <c r="B60" s="17" t="inlineStr">
        <is>
          <t>INE00R701025</t>
        </is>
      </c>
      <c r="C60" s="17" t="inlineStr">
        <is>
          <t>Cement &amp; Cement Products</t>
        </is>
      </c>
      <c r="D60" s="156" t="n">
        <v>169350</v>
      </c>
      <c r="E60" s="7" t="n">
        <v>3771.76</v>
      </c>
      <c r="F60" s="8" t="n">
        <v>0.0091</v>
      </c>
      <c r="G60" s="39" t="n"/>
    </row>
    <row r="61">
      <c r="A61" s="38" t="inlineStr">
        <is>
          <t>JSW Steel Ltd.</t>
        </is>
      </c>
      <c r="B61" s="17" t="inlineStr">
        <is>
          <t>INE019A01038</t>
        </is>
      </c>
      <c r="C61" s="17" t="inlineStr">
        <is>
          <t>Ferrous Metals</t>
        </is>
      </c>
      <c r="D61" s="156" t="n">
        <v>329409</v>
      </c>
      <c r="E61" s="7" t="n">
        <v>3764.16</v>
      </c>
      <c r="F61" s="8" t="n">
        <v>0.0091</v>
      </c>
      <c r="G61" s="39" t="n"/>
    </row>
    <row r="62">
      <c r="A62" s="38" t="inlineStr">
        <is>
          <t>Radico Khaitan Ltd.</t>
        </is>
      </c>
      <c r="B62" s="17" t="inlineStr">
        <is>
          <t>INE944F01028</t>
        </is>
      </c>
      <c r="C62" s="17" t="inlineStr">
        <is>
          <t>Beverages</t>
        </is>
      </c>
      <c r="D62" s="156" t="n">
        <v>129702</v>
      </c>
      <c r="E62" s="7" t="n">
        <v>3745.66</v>
      </c>
      <c r="F62" s="8" t="n">
        <v>0.0091</v>
      </c>
      <c r="G62" s="39" t="n"/>
    </row>
    <row r="63">
      <c r="A63" s="38" t="inlineStr">
        <is>
          <t>LTIMindtree Ltd.</t>
        </is>
      </c>
      <c r="B63" s="17" t="inlineStr">
        <is>
          <t>INE214T01019</t>
        </is>
      </c>
      <c r="C63" s="17" t="inlineStr">
        <is>
          <t>IT - Software</t>
        </is>
      </c>
      <c r="D63" s="156" t="n">
        <v>70256</v>
      </c>
      <c r="E63" s="7" t="n">
        <v>3623.45</v>
      </c>
      <c r="F63" s="8" t="n">
        <v>0.008800000000000001</v>
      </c>
      <c r="G63" s="39" t="n"/>
    </row>
    <row r="64">
      <c r="A64" s="38" t="inlineStr">
        <is>
          <t>NTPC Ltd.</t>
        </is>
      </c>
      <c r="B64" s="17" t="inlineStr">
        <is>
          <t>INE733E01010</t>
        </is>
      </c>
      <c r="C64" s="17" t="inlineStr">
        <is>
          <t>Power</t>
        </is>
      </c>
      <c r="D64" s="156" t="n">
        <v>1044590</v>
      </c>
      <c r="E64" s="7" t="n">
        <v>3556.31</v>
      </c>
      <c r="F64" s="8" t="n">
        <v>0.0086</v>
      </c>
      <c r="G64" s="39" t="n"/>
    </row>
    <row r="65">
      <c r="A65" s="38" t="inlineStr">
        <is>
          <t>Axis Bank Ltd.</t>
        </is>
      </c>
      <c r="B65" s="17" t="inlineStr">
        <is>
          <t>INE238A01034</t>
        </is>
      </c>
      <c r="C65" s="17" t="inlineStr">
        <is>
          <t>Banks</t>
        </is>
      </c>
      <c r="D65" s="156" t="n">
        <v>311149</v>
      </c>
      <c r="E65" s="7" t="n">
        <v>3520.96</v>
      </c>
      <c r="F65" s="8" t="n">
        <v>0.008500000000000001</v>
      </c>
      <c r="G65" s="39" t="n"/>
    </row>
    <row r="66">
      <c r="A66" s="38" t="inlineStr">
        <is>
          <t>Power Mech Projects Ltd.</t>
        </is>
      </c>
      <c r="B66" s="17" t="inlineStr">
        <is>
          <t>INE211R01019</t>
        </is>
      </c>
      <c r="C66" s="17" t="inlineStr">
        <is>
          <t>Construction</t>
        </is>
      </c>
      <c r="D66" s="156" t="n">
        <v>128366</v>
      </c>
      <c r="E66" s="7" t="n">
        <v>3473.71</v>
      </c>
      <c r="F66" s="8" t="n">
        <v>0.008399999999999999</v>
      </c>
      <c r="G66" s="39" t="n"/>
    </row>
    <row r="67">
      <c r="A67" s="38" t="inlineStr">
        <is>
          <t>SRF Ltd.</t>
        </is>
      </c>
      <c r="B67" s="17" t="inlineStr">
        <is>
          <t>INE647A01010</t>
        </is>
      </c>
      <c r="C67" s="17" t="inlineStr">
        <is>
          <t>Chemicals &amp; Petrochemicals</t>
        </is>
      </c>
      <c r="D67" s="156" t="n">
        <v>122968</v>
      </c>
      <c r="E67" s="7" t="n">
        <v>3472.12</v>
      </c>
      <c r="F67" s="8" t="n">
        <v>0.008399999999999999</v>
      </c>
      <c r="G67" s="39" t="n"/>
    </row>
    <row r="68">
      <c r="A68" s="38" t="inlineStr">
        <is>
          <t>Century Plyboards (India) Ltd.</t>
        </is>
      </c>
      <c r="B68" s="17" t="inlineStr">
        <is>
          <t>INE348B01021</t>
        </is>
      </c>
      <c r="C68" s="17" t="inlineStr">
        <is>
          <t>Consumer Durables</t>
        </is>
      </c>
      <c r="D68" s="156" t="n">
        <v>410411</v>
      </c>
      <c r="E68" s="7" t="n">
        <v>3337.05</v>
      </c>
      <c r="F68" s="8" t="n">
        <v>0.0081</v>
      </c>
      <c r="G68" s="39" t="n"/>
    </row>
    <row r="69">
      <c r="A69" s="38" t="inlineStr">
        <is>
          <t>Power Finance Corporation Ltd.</t>
        </is>
      </c>
      <c r="B69" s="17" t="inlineStr">
        <is>
          <t>INE134E01011</t>
        </is>
      </c>
      <c r="C69" s="17" t="inlineStr">
        <is>
          <t>Finance</t>
        </is>
      </c>
      <c r="D69" s="156" t="n">
        <v>810985</v>
      </c>
      <c r="E69" s="7" t="n">
        <v>3327.07</v>
      </c>
      <c r="F69" s="8" t="n">
        <v>0.0081</v>
      </c>
      <c r="G69" s="39" t="n"/>
    </row>
    <row r="70">
      <c r="A70" s="38" t="inlineStr">
        <is>
          <t>Hindalco Industries Ltd.</t>
        </is>
      </c>
      <c r="B70" s="17" t="inlineStr">
        <is>
          <t>INE038A01020</t>
        </is>
      </c>
      <c r="C70" s="17" t="inlineStr">
        <is>
          <t>Non - Ferrous Metals</t>
        </is>
      </c>
      <c r="D70" s="156" t="n">
        <v>426237</v>
      </c>
      <c r="E70" s="7" t="n">
        <v>3247.71</v>
      </c>
      <c r="F70" s="8" t="n">
        <v>0.007900000000000001</v>
      </c>
      <c r="G70" s="39" t="n"/>
    </row>
    <row r="71">
      <c r="A71" s="38" t="inlineStr">
        <is>
          <t>Jubilant Foodworks Ltd.</t>
        </is>
      </c>
      <c r="B71" s="17" t="inlineStr">
        <is>
          <t>INE797F01020</t>
        </is>
      </c>
      <c r="C71" s="17" t="inlineStr">
        <is>
          <t>Leisure Services</t>
        </is>
      </c>
      <c r="D71" s="156" t="n">
        <v>502805</v>
      </c>
      <c r="E71" s="7" t="n">
        <v>3104.32</v>
      </c>
      <c r="F71" s="8" t="n">
        <v>0.0075</v>
      </c>
      <c r="G71" s="39" t="n"/>
    </row>
    <row r="72">
      <c r="A72" s="38" t="inlineStr">
        <is>
          <t>Cera Sanitaryware Ltd.</t>
        </is>
      </c>
      <c r="B72" s="17" t="inlineStr">
        <is>
          <t>INE739E01017</t>
        </is>
      </c>
      <c r="C72" s="17" t="inlineStr">
        <is>
          <t>Consumer Durables</t>
        </is>
      </c>
      <c r="D72" s="156" t="n">
        <v>49866</v>
      </c>
      <c r="E72" s="7" t="n">
        <v>3072.99</v>
      </c>
      <c r="F72" s="8" t="n">
        <v>0.0074</v>
      </c>
      <c r="G72" s="39" t="n"/>
    </row>
    <row r="73">
      <c r="A73" s="38" t="inlineStr">
        <is>
          <t>The Indian Hotels Company Ltd.</t>
        </is>
      </c>
      <c r="B73" s="17" t="inlineStr">
        <is>
          <t>INE053A01029</t>
        </is>
      </c>
      <c r="C73" s="17" t="inlineStr">
        <is>
          <t>Leisure Services</t>
        </is>
      </c>
      <c r="D73" s="156" t="n">
        <v>418794</v>
      </c>
      <c r="E73" s="7" t="n">
        <v>3016.57</v>
      </c>
      <c r="F73" s="8" t="n">
        <v>0.0073</v>
      </c>
      <c r="G73" s="39" t="n"/>
    </row>
    <row r="74">
      <c r="A74" s="38" t="inlineStr">
        <is>
          <t>Brigade Enterprises Ltd.</t>
        </is>
      </c>
      <c r="B74" s="17" t="inlineStr">
        <is>
          <t>INE791I01019</t>
        </is>
      </c>
      <c r="C74" s="17" t="inlineStr">
        <is>
          <t>Realty</t>
        </is>
      </c>
      <c r="D74" s="156" t="n">
        <v>334022</v>
      </c>
      <c r="E74" s="7" t="n">
        <v>2993</v>
      </c>
      <c r="F74" s="8" t="n">
        <v>0.0072</v>
      </c>
      <c r="G74" s="39" t="n"/>
    </row>
    <row r="75">
      <c r="A75" s="38" t="inlineStr">
        <is>
          <t>IPCA Laboratories Ltd.</t>
        </is>
      </c>
      <c r="B75" s="17" t="inlineStr">
        <is>
          <t>INE571A01038</t>
        </is>
      </c>
      <c r="C75" s="17" t="inlineStr">
        <is>
          <t>Pharmaceuticals &amp; Biotechnology</t>
        </is>
      </c>
      <c r="D75" s="156" t="n">
        <v>221662</v>
      </c>
      <c r="E75" s="7" t="n">
        <v>2968.05</v>
      </c>
      <c r="F75" s="8" t="n">
        <v>0.0072</v>
      </c>
      <c r="G75" s="39" t="n"/>
    </row>
    <row r="76">
      <c r="A76" s="38" t="inlineStr">
        <is>
          <t>Titan Company Ltd.</t>
        </is>
      </c>
      <c r="B76" s="17" t="inlineStr">
        <is>
          <t>INE280A01028</t>
        </is>
      </c>
      <c r="C76" s="17" t="inlineStr">
        <is>
          <t>Consumer Durables</t>
        </is>
      </c>
      <c r="D76" s="156" t="n">
        <v>87880</v>
      </c>
      <c r="E76" s="7" t="n">
        <v>2958.92</v>
      </c>
      <c r="F76" s="8" t="n">
        <v>0.0072</v>
      </c>
      <c r="G76" s="39" t="n"/>
    </row>
    <row r="77">
      <c r="A77" s="38" t="inlineStr">
        <is>
          <t>Mahindra &amp; Mahindra Financial Services Ltd</t>
        </is>
      </c>
      <c r="B77" s="17" t="inlineStr">
        <is>
          <t>INE774D01024</t>
        </is>
      </c>
      <c r="C77" s="17" t="inlineStr">
        <is>
          <t>Finance</t>
        </is>
      </c>
      <c r="D77" s="156" t="n">
        <v>1042925</v>
      </c>
      <c r="E77" s="7" t="n">
        <v>2871.17</v>
      </c>
      <c r="F77" s="8" t="n">
        <v>0.0069</v>
      </c>
      <c r="G77" s="39" t="n"/>
    </row>
    <row r="78">
      <c r="A78" s="38" t="inlineStr">
        <is>
          <t>Birlasoft Ltd.</t>
        </is>
      </c>
      <c r="B78" s="17" t="inlineStr">
        <is>
          <t>INE836A01035</t>
        </is>
      </c>
      <c r="C78" s="17" t="inlineStr">
        <is>
          <t>IT - Software</t>
        </is>
      </c>
      <c r="D78" s="156" t="n">
        <v>800000</v>
      </c>
      <c r="E78" s="7" t="n">
        <v>2823.6</v>
      </c>
      <c r="F78" s="8" t="n">
        <v>0.0068</v>
      </c>
      <c r="G78" s="39" t="n"/>
    </row>
    <row r="79">
      <c r="A79" s="38" t="inlineStr">
        <is>
          <t>Trent Ltd.</t>
        </is>
      </c>
      <c r="B79" s="17" t="inlineStr">
        <is>
          <t>INE849A01020</t>
        </is>
      </c>
      <c r="C79" s="17" t="inlineStr">
        <is>
          <t>Retailing</t>
        </is>
      </c>
      <c r="D79" s="156" t="n">
        <v>60069</v>
      </c>
      <c r="E79" s="7" t="n">
        <v>2809.73</v>
      </c>
      <c r="F79" s="8" t="n">
        <v>0.0068</v>
      </c>
      <c r="G79" s="39" t="n"/>
    </row>
    <row r="80">
      <c r="A80" s="38" t="inlineStr">
        <is>
          <t>India Shelter Finance Corporation Ltd.</t>
        </is>
      </c>
      <c r="B80" s="17" t="inlineStr">
        <is>
          <t>INE922K01024</t>
        </is>
      </c>
      <c r="C80" s="17" t="inlineStr">
        <is>
          <t>Finance</t>
        </is>
      </c>
      <c r="D80" s="156" t="n">
        <v>304443</v>
      </c>
      <c r="E80" s="7" t="n">
        <v>2656.27</v>
      </c>
      <c r="F80" s="8" t="n">
        <v>0.0064</v>
      </c>
      <c r="G80" s="39" t="n"/>
    </row>
    <row r="81">
      <c r="A81" s="38" t="inlineStr">
        <is>
          <t>Samvardhana Motherson International Ltd.</t>
        </is>
      </c>
      <c r="B81" s="17" t="inlineStr">
        <is>
          <t>INE775A01035</t>
        </is>
      </c>
      <c r="C81" s="17" t="inlineStr">
        <is>
          <t>Auto Components</t>
        </is>
      </c>
      <c r="D81" s="156" t="n">
        <v>2432982</v>
      </c>
      <c r="E81" s="7" t="n">
        <v>2570.45</v>
      </c>
      <c r="F81" s="8" t="n">
        <v>0.0062</v>
      </c>
      <c r="G81" s="39" t="n"/>
    </row>
    <row r="82">
      <c r="A82" s="38" t="inlineStr">
        <is>
          <t>Vishal Mega Mart Ltd</t>
        </is>
      </c>
      <c r="B82" s="17" t="inlineStr">
        <is>
          <t>INE01EA01019</t>
        </is>
      </c>
      <c r="C82" s="17" t="inlineStr">
        <is>
          <t>Retailing</t>
        </is>
      </c>
      <c r="D82" s="156" t="n">
        <v>1672076</v>
      </c>
      <c r="E82" s="7" t="n">
        <v>2491.56</v>
      </c>
      <c r="F82" s="8" t="n">
        <v>0.006</v>
      </c>
      <c r="G82" s="39" t="n"/>
    </row>
    <row r="83">
      <c r="A83" s="38" t="inlineStr">
        <is>
          <t>Kotak Mahindra Bank Ltd.</t>
        </is>
      </c>
      <c r="B83" s="17" t="inlineStr">
        <is>
          <t>INE237A01028</t>
        </is>
      </c>
      <c r="C83" s="17" t="inlineStr">
        <is>
          <t>Banks</t>
        </is>
      </c>
      <c r="D83" s="156" t="n">
        <v>123818</v>
      </c>
      <c r="E83" s="7" t="n">
        <v>2467.32</v>
      </c>
      <c r="F83" s="8" t="n">
        <v>0.006</v>
      </c>
      <c r="G83" s="39" t="n"/>
    </row>
    <row r="84">
      <c r="A84" s="38" t="inlineStr">
        <is>
          <t>ITC Hotels Ltd.</t>
        </is>
      </c>
      <c r="B84" s="17" t="inlineStr">
        <is>
          <t>INE379A01028</t>
        </is>
      </c>
      <c r="C84" s="17" t="inlineStr">
        <is>
          <t>Leisure Services</t>
        </is>
      </c>
      <c r="D84" s="156" t="n">
        <v>1004883</v>
      </c>
      <c r="E84" s="7" t="n">
        <v>2283.8</v>
      </c>
      <c r="F84" s="8" t="n">
        <v>0.0055</v>
      </c>
      <c r="G84" s="39" t="n"/>
    </row>
    <row r="85">
      <c r="A85" s="38" t="inlineStr">
        <is>
          <t>Hindustan Aeronautics Ltd.</t>
        </is>
      </c>
      <c r="B85" s="17" t="inlineStr">
        <is>
          <t>INE066F01020</t>
        </is>
      </c>
      <c r="C85" s="17" t="inlineStr">
        <is>
          <t>Aerospace &amp; Defense</t>
        </is>
      </c>
      <c r="D85" s="156" t="n">
        <v>44320</v>
      </c>
      <c r="E85" s="7" t="n">
        <v>2103.65</v>
      </c>
      <c r="F85" s="8" t="n">
        <v>0.0051</v>
      </c>
      <c r="G85" s="39" t="n"/>
    </row>
    <row r="86">
      <c r="A86" s="38" t="inlineStr">
        <is>
          <t>Schaeffler India Ltd.</t>
        </is>
      </c>
      <c r="B86" s="17" t="inlineStr">
        <is>
          <t>INE513A01022</t>
        </is>
      </c>
      <c r="C86" s="17" t="inlineStr">
        <is>
          <t>Auto Components</t>
        </is>
      </c>
      <c r="D86" s="156" t="n">
        <v>49291</v>
      </c>
      <c r="E86" s="7" t="n">
        <v>2074.56</v>
      </c>
      <c r="F86" s="8" t="n">
        <v>0.005</v>
      </c>
      <c r="G86" s="39" t="n"/>
    </row>
    <row r="87">
      <c r="A87" s="38" t="inlineStr">
        <is>
          <t>Bharti Hexacom Ltd.</t>
        </is>
      </c>
      <c r="B87" s="17" t="inlineStr">
        <is>
          <t>INE343G01021</t>
        </is>
      </c>
      <c r="C87" s="17" t="inlineStr">
        <is>
          <t>Telecom - Services</t>
        </is>
      </c>
      <c r="D87" s="156" t="n">
        <v>119362</v>
      </c>
      <c r="E87" s="7" t="n">
        <v>1981.17</v>
      </c>
      <c r="F87" s="8" t="n">
        <v>0.0048</v>
      </c>
      <c r="G87" s="39" t="n"/>
    </row>
    <row r="88">
      <c r="A88" s="38" t="inlineStr">
        <is>
          <t>HCL Technologies Ltd.</t>
        </is>
      </c>
      <c r="B88" s="17" t="inlineStr">
        <is>
          <t>INE860A01027</t>
        </is>
      </c>
      <c r="C88" s="17" t="inlineStr">
        <is>
          <t>IT - Software</t>
        </is>
      </c>
      <c r="D88" s="156" t="n">
        <v>139392</v>
      </c>
      <c r="E88" s="7" t="n">
        <v>1930.72</v>
      </c>
      <c r="F88" s="8" t="n">
        <v>0.0047</v>
      </c>
      <c r="G88" s="39" t="n"/>
    </row>
    <row r="89">
      <c r="A89" s="38" t="inlineStr">
        <is>
          <t>KFIN Technologies Ltd.</t>
        </is>
      </c>
      <c r="B89" s="17" t="inlineStr">
        <is>
          <t>INE138Y01010</t>
        </is>
      </c>
      <c r="C89" s="17" t="inlineStr">
        <is>
          <t>Capital Markets</t>
        </is>
      </c>
      <c r="D89" s="156" t="n">
        <v>176169</v>
      </c>
      <c r="E89" s="7" t="n">
        <v>1852.77</v>
      </c>
      <c r="F89" s="8" t="n">
        <v>0.0045</v>
      </c>
      <c r="G89" s="39" t="n"/>
    </row>
    <row r="90">
      <c r="A90" s="38" t="inlineStr">
        <is>
          <t>Divi's Laboratories Ltd.</t>
        </is>
      </c>
      <c r="B90" s="17" t="inlineStr">
        <is>
          <t>INE361B01024</t>
        </is>
      </c>
      <c r="C90" s="17" t="inlineStr">
        <is>
          <t>Pharmaceuticals &amp; Biotechnology</t>
        </is>
      </c>
      <c r="D90" s="156" t="n">
        <v>31616</v>
      </c>
      <c r="E90" s="7" t="n">
        <v>1798.79</v>
      </c>
      <c r="F90" s="8" t="n">
        <v>0.0044</v>
      </c>
      <c r="G90" s="39" t="n"/>
    </row>
    <row r="91">
      <c r="A91" s="38" t="inlineStr">
        <is>
          <t>Triveni Turbine Ltd.</t>
        </is>
      </c>
      <c r="B91" s="17" t="inlineStr">
        <is>
          <t>INE152M01016</t>
        </is>
      </c>
      <c r="C91" s="17" t="inlineStr">
        <is>
          <t>Electrical Equipment</t>
        </is>
      </c>
      <c r="D91" s="156" t="n">
        <v>333171</v>
      </c>
      <c r="E91" s="7" t="n">
        <v>1728.99</v>
      </c>
      <c r="F91" s="8" t="n">
        <v>0.0042</v>
      </c>
      <c r="G91" s="39" t="n"/>
    </row>
    <row r="92">
      <c r="A92" s="38" t="inlineStr">
        <is>
          <t>ABB India Ltd.</t>
        </is>
      </c>
      <c r="B92" s="17" t="inlineStr">
        <is>
          <t>INE117A01022</t>
        </is>
      </c>
      <c r="C92" s="17" t="inlineStr">
        <is>
          <t>Electrical Equipment</t>
        </is>
      </c>
      <c r="D92" s="156" t="n">
        <v>32588</v>
      </c>
      <c r="E92" s="7" t="n">
        <v>1689.13</v>
      </c>
      <c r="F92" s="8" t="n">
        <v>0.0041</v>
      </c>
      <c r="G92" s="39" t="n"/>
    </row>
    <row r="93">
      <c r="A93" s="38" t="inlineStr">
        <is>
          <t>Titagarh Rail Systems Ltd.</t>
        </is>
      </c>
      <c r="B93" s="17" t="inlineStr">
        <is>
          <t>INE615H01020</t>
        </is>
      </c>
      <c r="C93" s="17" t="inlineStr">
        <is>
          <t>Industrial Manufacturing</t>
        </is>
      </c>
      <c r="D93" s="156" t="n">
        <v>191352</v>
      </c>
      <c r="E93" s="7" t="n">
        <v>1670.22</v>
      </c>
      <c r="F93" s="8" t="n">
        <v>0.004</v>
      </c>
      <c r="G93" s="39" t="n"/>
    </row>
    <row r="94">
      <c r="A94" s="38" t="inlineStr">
        <is>
          <t>Jubilant Ingrevia Ltd.</t>
        </is>
      </c>
      <c r="B94" s="17" t="inlineStr">
        <is>
          <t>INE0BY001018</t>
        </is>
      </c>
      <c r="C94" s="17" t="inlineStr">
        <is>
          <t>Chemicals &amp; Petrochemicals</t>
        </is>
      </c>
      <c r="D94" s="156" t="n">
        <v>248533</v>
      </c>
      <c r="E94" s="7" t="n">
        <v>1589</v>
      </c>
      <c r="F94" s="8" t="n">
        <v>0.0038</v>
      </c>
      <c r="G94" s="39" t="n"/>
    </row>
    <row r="95">
      <c r="A95" s="38" t="inlineStr">
        <is>
          <t>Creditaccess Grameen Ltd.</t>
        </is>
      </c>
      <c r="B95" s="17" t="inlineStr">
        <is>
          <t>INE741K01010</t>
        </is>
      </c>
      <c r="C95" s="17" t="inlineStr">
        <is>
          <t>Finance</t>
        </is>
      </c>
      <c r="D95" s="156" t="n">
        <v>115906</v>
      </c>
      <c r="E95" s="7" t="n">
        <v>1568.44</v>
      </c>
      <c r="F95" s="8" t="n">
        <v>0.0038</v>
      </c>
      <c r="G95" s="39" t="n"/>
    </row>
    <row r="96">
      <c r="A96" s="38" t="inlineStr">
        <is>
          <t>TBO Tek Ltd.</t>
        </is>
      </c>
      <c r="B96" s="17" t="inlineStr">
        <is>
          <t>INE673O01025</t>
        </is>
      </c>
      <c r="C96" s="17" t="inlineStr">
        <is>
          <t>Leisure Services</t>
        </is>
      </c>
      <c r="D96" s="156" t="n">
        <v>95290</v>
      </c>
      <c r="E96" s="7" t="n">
        <v>1453.27</v>
      </c>
      <c r="F96" s="8" t="n">
        <v>0.0035</v>
      </c>
      <c r="G96" s="39" t="n"/>
    </row>
    <row r="97">
      <c r="A97" s="38" t="inlineStr">
        <is>
          <t>Cohance Lifesciences Ltd.</t>
        </is>
      </c>
      <c r="B97" s="17" t="inlineStr">
        <is>
          <t>INE03QK01018</t>
        </is>
      </c>
      <c r="C97" s="17" t="inlineStr">
        <is>
          <t>Pharmaceuticals &amp; Biotechnology</t>
        </is>
      </c>
      <c r="D97" s="156" t="n">
        <v>150841</v>
      </c>
      <c r="E97" s="7" t="n">
        <v>1326.04</v>
      </c>
      <c r="F97" s="8" t="n">
        <v>0.0032</v>
      </c>
      <c r="G97" s="39" t="n"/>
    </row>
    <row r="98">
      <c r="A98" s="38" t="inlineStr">
        <is>
          <t>GMM Pfaudler Ltd.</t>
        </is>
      </c>
      <c r="B98" s="17" t="inlineStr">
        <is>
          <t>INE541A01023</t>
        </is>
      </c>
      <c r="C98" s="17" t="inlineStr">
        <is>
          <t>Industrial Manufacturing</t>
        </is>
      </c>
      <c r="D98" s="156" t="n">
        <v>124437</v>
      </c>
      <c r="E98" s="7" t="n">
        <v>1318.66</v>
      </c>
      <c r="F98" s="8" t="n">
        <v>0.0032</v>
      </c>
      <c r="G98" s="39" t="n"/>
    </row>
    <row r="99">
      <c r="A99" s="38" t="inlineStr">
        <is>
          <t>Zensar Technologies Ltd.</t>
        </is>
      </c>
      <c r="B99" s="17" t="inlineStr">
        <is>
          <t>INE520A01027</t>
        </is>
      </c>
      <c r="C99" s="17" t="inlineStr">
        <is>
          <t>IT - Software</t>
        </is>
      </c>
      <c r="D99" s="156" t="n">
        <v>159641</v>
      </c>
      <c r="E99" s="7" t="n">
        <v>1218.22</v>
      </c>
      <c r="F99" s="8" t="n">
        <v>0.0029</v>
      </c>
      <c r="G99" s="39" t="n"/>
    </row>
    <row r="100">
      <c r="A100" s="38" t="inlineStr">
        <is>
          <t>HDB Financial Services Ltd.</t>
        </is>
      </c>
      <c r="B100" s="17" t="inlineStr">
        <is>
          <t>INE756I01012</t>
        </is>
      </c>
      <c r="C100" s="17" t="inlineStr">
        <is>
          <t>Finance</t>
        </is>
      </c>
      <c r="D100" s="156" t="n">
        <v>156009</v>
      </c>
      <c r="E100" s="7" t="n">
        <v>1170.54</v>
      </c>
      <c r="F100" s="8" t="n">
        <v>0.0028</v>
      </c>
      <c r="G100" s="39" t="n"/>
    </row>
    <row r="101">
      <c r="A101" s="38" t="inlineStr">
        <is>
          <t>NTPC Green Energy Ltd.</t>
        </is>
      </c>
      <c r="B101" s="17" t="inlineStr">
        <is>
          <t>INE0ONG01011</t>
        </is>
      </c>
      <c r="C101" s="17" t="inlineStr">
        <is>
          <t>Power</t>
        </is>
      </c>
      <c r="D101" s="156" t="n">
        <v>1064808</v>
      </c>
      <c r="E101" s="7" t="n">
        <v>1035.1</v>
      </c>
      <c r="F101" s="8" t="n">
        <v>0.0025</v>
      </c>
      <c r="G101" s="39" t="n"/>
    </row>
    <row r="102">
      <c r="A102" s="40" t="inlineStr">
        <is>
          <t>Sub Total</t>
        </is>
      </c>
      <c r="B102" s="18" t="n"/>
      <c r="C102" s="18" t="n"/>
      <c r="D102" s="157" t="n"/>
      <c r="E102" s="20" t="n">
        <v>403996.72</v>
      </c>
      <c r="F102" s="21" t="n">
        <v>0.9772999999999999</v>
      </c>
      <c r="G102" s="41" t="n"/>
    </row>
    <row r="103">
      <c r="A103" s="40" t="n"/>
      <c r="B103" s="18" t="n"/>
      <c r="C103" s="18" t="n"/>
      <c r="D103" s="157" t="n"/>
      <c r="E103" s="14" t="n"/>
      <c r="F103" s="15" t="n"/>
      <c r="G103" s="41" t="n"/>
    </row>
    <row r="104">
      <c r="A104" s="42" t="inlineStr">
        <is>
          <t>TOTAL</t>
        </is>
      </c>
      <c r="B104" s="145" t="n"/>
      <c r="C104" s="145" t="n"/>
      <c r="D104" s="158" t="n"/>
      <c r="E104" s="20" t="n">
        <v>403996.72</v>
      </c>
      <c r="F104" s="21" t="n">
        <v>0.9772999999999999</v>
      </c>
      <c r="G104" s="41" t="n"/>
    </row>
    <row r="105">
      <c r="A105" s="38" t="n"/>
      <c r="B105" s="17" t="n"/>
      <c r="C105" s="17" t="n"/>
      <c r="D105" s="156" t="n"/>
      <c r="E105" s="7" t="n"/>
      <c r="F105" s="8" t="n"/>
      <c r="G105" s="39" t="n"/>
    </row>
    <row r="106">
      <c r="A106" s="89" t="inlineStr">
        <is>
          <t>Debt Instruments</t>
        </is>
      </c>
      <c r="B106" s="17" t="n"/>
      <c r="C106" s="17" t="n"/>
      <c r="D106" s="156" t="n"/>
      <c r="E106" s="7" t="n"/>
      <c r="F106" s="8" t="n"/>
      <c r="G106" s="39" t="n"/>
    </row>
    <row r="107">
      <c r="A107" s="89" t="inlineStr">
        <is>
          <t>(a) Non-convertible Preference share</t>
        </is>
      </c>
      <c r="B107" s="17" t="n"/>
      <c r="C107" s="17" t="n"/>
      <c r="D107" s="156" t="n"/>
      <c r="E107" s="7" t="n"/>
      <c r="F107" s="8" t="n"/>
      <c r="G107" s="39" t="n"/>
    </row>
    <row r="108">
      <c r="A108" s="89" t="inlineStr">
        <is>
          <t>Listed / Awaiting listing on Stock Exchanges</t>
        </is>
      </c>
      <c r="B108" s="17" t="n"/>
      <c r="C108" s="17" t="n"/>
      <c r="D108" s="156" t="n"/>
      <c r="E108" s="7" t="n"/>
      <c r="F108" s="8" t="n"/>
      <c r="G108" s="39" t="n"/>
    </row>
    <row r="109">
      <c r="A109" s="88" t="inlineStr">
        <is>
          <t>6% TVS MOTOR CO LTD NCRPS</t>
        </is>
      </c>
      <c r="B109" s="17" t="inlineStr">
        <is>
          <t>INE494B04019</t>
        </is>
      </c>
      <c r="C109" s="17" t="inlineStr">
        <is>
          <t>Automobiles</t>
        </is>
      </c>
      <c r="D109" s="156" t="n">
        <v>560944</v>
      </c>
      <c r="E109" s="7" t="n">
        <v>56.33</v>
      </c>
      <c r="F109" s="8" t="n">
        <v>0.0001</v>
      </c>
      <c r="G109" s="39" t="n"/>
    </row>
    <row r="110">
      <c r="A110" s="40" t="inlineStr">
        <is>
          <t>Sub Total</t>
        </is>
      </c>
      <c r="B110" s="18" t="n"/>
      <c r="C110" s="18" t="n"/>
      <c r="D110" s="157" t="n"/>
      <c r="E110" s="20" t="n">
        <v>56.33</v>
      </c>
      <c r="F110" s="21" t="n">
        <v>0.0001</v>
      </c>
      <c r="G110" s="41" t="n"/>
    </row>
    <row r="111">
      <c r="A111" s="38" t="n"/>
      <c r="B111" s="17" t="n"/>
      <c r="C111" s="17" t="n"/>
      <c r="D111" s="156" t="n"/>
      <c r="E111" s="7" t="n"/>
      <c r="F111" s="8" t="n"/>
      <c r="G111" s="39" t="n"/>
    </row>
    <row r="112">
      <c r="A112" s="42" t="inlineStr">
        <is>
          <t>TOTAL</t>
        </is>
      </c>
      <c r="B112" s="145" t="n"/>
      <c r="C112" s="145" t="n"/>
      <c r="D112" s="158" t="n"/>
      <c r="E112" s="20" t="n">
        <v>56.33</v>
      </c>
      <c r="F112" s="21" t="n">
        <v>0.0001</v>
      </c>
      <c r="G112" s="41" t="n"/>
    </row>
    <row r="113">
      <c r="A113" s="38" t="n"/>
      <c r="B113" s="17" t="n"/>
      <c r="C113" s="17" t="n"/>
      <c r="D113" s="156" t="n"/>
      <c r="E113" s="7" t="n"/>
      <c r="F113" s="8" t="n"/>
      <c r="G113" s="39" t="n"/>
    </row>
    <row r="114">
      <c r="A114" s="40" t="inlineStr">
        <is>
          <t>Investment in Mutual fund</t>
        </is>
      </c>
      <c r="B114" s="17" t="n"/>
      <c r="C114" s="17" t="n"/>
      <c r="D114" s="156" t="n"/>
      <c r="E114" s="7" t="n"/>
      <c r="F114" s="8" t="n"/>
      <c r="G114" s="39" t="n"/>
    </row>
    <row r="115">
      <c r="A115" s="38" t="inlineStr">
        <is>
          <t>Edelweiss Liquid Fund - Direct Pl -Gr</t>
        </is>
      </c>
      <c r="B115" s="17" t="inlineStr">
        <is>
          <t>INF754K01GM4</t>
        </is>
      </c>
      <c r="C115" s="17" t="n"/>
      <c r="D115" s="156" t="n">
        <v>60822.8</v>
      </c>
      <c r="E115" s="7" t="n">
        <v>2103.08</v>
      </c>
      <c r="F115" s="8" t="n">
        <v>0.0051</v>
      </c>
      <c r="G115" s="39" t="n"/>
    </row>
    <row r="116">
      <c r="A116" s="38" t="n"/>
      <c r="B116" s="17" t="n"/>
      <c r="C116" s="17" t="n"/>
      <c r="D116" s="156" t="n"/>
      <c r="E116" s="7" t="n"/>
      <c r="F116" s="8" t="n"/>
      <c r="G116" s="39" t="n"/>
    </row>
    <row r="117">
      <c r="A117" s="42" t="inlineStr">
        <is>
          <t>TOTAL</t>
        </is>
      </c>
      <c r="B117" s="145" t="n"/>
      <c r="C117" s="145" t="n"/>
      <c r="D117" s="158" t="n"/>
      <c r="E117" s="20" t="n">
        <v>2103.08</v>
      </c>
      <c r="F117" s="21" t="n">
        <v>0.0051</v>
      </c>
      <c r="G117" s="41" t="n"/>
    </row>
    <row r="118">
      <c r="A118" s="38" t="n"/>
      <c r="B118" s="17" t="n"/>
      <c r="C118" s="17" t="n"/>
      <c r="D118" s="156" t="n"/>
      <c r="E118" s="7" t="n"/>
      <c r="F118" s="8" t="n"/>
      <c r="G118" s="39" t="n"/>
    </row>
    <row r="119">
      <c r="A119" s="40" t="inlineStr">
        <is>
          <t>TREPS / Reverse Repo</t>
        </is>
      </c>
      <c r="B119" s="17" t="n"/>
      <c r="C119" s="17" t="n"/>
      <c r="D119" s="156" t="n"/>
      <c r="E119" s="7" t="n"/>
      <c r="F119" s="8" t="n"/>
      <c r="G119" s="39" t="n"/>
    </row>
    <row r="120">
      <c r="A120" s="38" t="inlineStr">
        <is>
          <t>Clearing Corporation of India Ltd.</t>
        </is>
      </c>
      <c r="B120" s="17" t="n"/>
      <c r="C120" s="17" t="n"/>
      <c r="D120" s="156" t="n"/>
      <c r="E120" s="7" t="n">
        <v>7770.84</v>
      </c>
      <c r="F120" s="8" t="n">
        <v>0.0188</v>
      </c>
      <c r="G120" s="39" t="n">
        <v>0.05471</v>
      </c>
    </row>
    <row r="121">
      <c r="A121" s="40" t="inlineStr">
        <is>
          <t>Sub Total</t>
        </is>
      </c>
      <c r="B121" s="18" t="n"/>
      <c r="C121" s="18" t="n"/>
      <c r="D121" s="157" t="n"/>
      <c r="E121" s="20" t="n">
        <v>7770.84</v>
      </c>
      <c r="F121" s="21" t="n">
        <v>0.0188</v>
      </c>
      <c r="G121" s="41" t="n"/>
    </row>
    <row r="122">
      <c r="A122" s="38" t="n"/>
      <c r="B122" s="17" t="n"/>
      <c r="C122" s="17" t="n"/>
      <c r="D122" s="156" t="n"/>
      <c r="E122" s="7" t="n"/>
      <c r="F122" s="8" t="n"/>
      <c r="G122" s="39" t="n"/>
    </row>
    <row r="123">
      <c r="A123" s="42" t="inlineStr">
        <is>
          <t>TOTAL</t>
        </is>
      </c>
      <c r="B123" s="145" t="n"/>
      <c r="C123" s="145" t="n"/>
      <c r="D123" s="158" t="n"/>
      <c r="E123" s="20" t="n">
        <v>7770.84</v>
      </c>
      <c r="F123" s="21" t="n">
        <v>0.0188</v>
      </c>
      <c r="G123" s="41" t="n"/>
    </row>
    <row r="124">
      <c r="A124" s="38" t="inlineStr">
        <is>
          <t>Accrued Interest</t>
        </is>
      </c>
      <c r="B124" s="17" t="n"/>
      <c r="C124" s="17" t="n"/>
      <c r="D124" s="156" t="n"/>
      <c r="E124" s="7" t="n">
        <v>1.1647737</v>
      </c>
      <c r="F124" s="59" t="inlineStr">
        <is>
          <t>$0.00%</t>
        </is>
      </c>
      <c r="G124" s="39" t="n"/>
    </row>
    <row r="125">
      <c r="A125" s="38" t="inlineStr">
        <is>
          <t>Net Receivables/(Payables)</t>
        </is>
      </c>
      <c r="B125" s="17" t="n"/>
      <c r="C125" s="17" t="n"/>
      <c r="D125" s="156" t="n"/>
      <c r="E125" s="159" t="n">
        <v>-645.1547737</v>
      </c>
      <c r="F125" s="160" t="n">
        <v>-0.001302</v>
      </c>
      <c r="G125" s="39" t="n">
        <v>0.054709</v>
      </c>
    </row>
    <row r="126">
      <c r="A126" s="45" t="inlineStr">
        <is>
          <t>GRAND TOTAL</t>
        </is>
      </c>
      <c r="B126" s="19" t="n"/>
      <c r="C126" s="19" t="n"/>
      <c r="D126" s="161" t="n"/>
      <c r="E126" s="14" t="n">
        <v>413282.98</v>
      </c>
      <c r="F126" s="15" t="n">
        <v>1</v>
      </c>
      <c r="G126" s="46" t="n"/>
    </row>
    <row r="127">
      <c r="A127" s="29" t="n"/>
      <c r="G127" s="30" t="n"/>
    </row>
    <row r="128">
      <c r="A128" s="47" t="inlineStr">
        <is>
          <t xml:space="preserve">$ Less than 0.01% of Net Asset Value </t>
        </is>
      </c>
      <c r="G128" s="30" t="n"/>
    </row>
    <row r="129">
      <c r="A129" s="29" t="n"/>
      <c r="G129" s="30" t="n"/>
    </row>
    <row r="130">
      <c r="A130" s="47" t="inlineStr">
        <is>
          <t>Notes:</t>
        </is>
      </c>
      <c r="G130" s="30" t="n"/>
    </row>
    <row r="131">
      <c r="A131" s="48" t="inlineStr">
        <is>
          <t>1. Security in default beyond its maturiy date</t>
        </is>
      </c>
      <c r="B131" s="49" t="inlineStr">
        <is>
          <t>NIL</t>
        </is>
      </c>
      <c r="G131" s="30" t="n"/>
    </row>
    <row r="132">
      <c r="A132" s="29" t="inlineStr">
        <is>
          <t>2. Net Asset Value (Rs. per unit)</t>
        </is>
      </c>
      <c r="G132" s="30" t="n"/>
    </row>
    <row r="133">
      <c r="A133" s="29" t="inlineStr">
        <is>
          <t>Plan /option (Face Value 10)</t>
        </is>
      </c>
      <c r="B133" s="49" t="inlineStr">
        <is>
          <t>As on</t>
        </is>
      </c>
      <c r="C133" s="49" t="inlineStr">
        <is>
          <t>As on</t>
        </is>
      </c>
      <c r="G133" s="30" t="n"/>
    </row>
    <row r="134">
      <c r="A134" s="29" t="n"/>
      <c r="B134" s="50" t="n">
        <v>45747</v>
      </c>
      <c r="C134" s="50" t="n">
        <v>45930</v>
      </c>
      <c r="G134" s="30" t="n"/>
    </row>
    <row r="135">
      <c r="A135" s="29" t="inlineStr">
        <is>
          <t>Direct Plan Growth Option</t>
        </is>
      </c>
      <c r="B135" t="n">
        <v>92.806</v>
      </c>
      <c r="C135" t="n">
        <v>100.163</v>
      </c>
      <c r="G135" s="51" t="n"/>
    </row>
    <row r="136">
      <c r="A136" s="29" t="inlineStr">
        <is>
          <t>Direct Plan IDCW Option</t>
        </is>
      </c>
      <c r="B136" t="n">
        <v>35.998</v>
      </c>
      <c r="C136" t="n">
        <v>38.851</v>
      </c>
      <c r="G136" s="51" t="n"/>
    </row>
    <row r="137">
      <c r="A137" s="29" t="inlineStr">
        <is>
          <t>Regular Plan Growth Option</t>
        </is>
      </c>
      <c r="B137" t="n">
        <v>79.221</v>
      </c>
      <c r="C137" t="n">
        <v>84.902</v>
      </c>
      <c r="G137" s="51" t="n"/>
    </row>
    <row r="138">
      <c r="A138" s="29" t="inlineStr">
        <is>
          <t>Regular Plan IDCW Option</t>
        </is>
      </c>
      <c r="B138" t="n">
        <v>30.214</v>
      </c>
      <c r="C138" s="162" t="n">
        <v>32.38</v>
      </c>
      <c r="G138" s="51" t="n"/>
    </row>
    <row r="139">
      <c r="A139" s="29" t="n"/>
      <c r="G139" s="51" t="n"/>
    </row>
    <row r="140">
      <c r="A140" s="29" t="inlineStr">
        <is>
          <t xml:space="preserve">3. Total Dividend (Net) declared during the half year period </t>
        </is>
      </c>
      <c r="B140" s="49" t="inlineStr">
        <is>
          <t>NIL</t>
        </is>
      </c>
      <c r="G140" s="30" t="n"/>
    </row>
    <row r="141">
      <c r="A141" s="29" t="inlineStr">
        <is>
          <t>4. Bonus was declared during the half year period</t>
        </is>
      </c>
      <c r="B141" s="49" t="inlineStr">
        <is>
          <t>NIL</t>
        </is>
      </c>
      <c r="G141" s="30" t="n"/>
    </row>
    <row r="142">
      <c r="A142" s="48" t="inlineStr">
        <is>
          <t>5. Investment in Repo of Corporate Debt Securities as at September 30, 2025</t>
        </is>
      </c>
      <c r="B142" s="49" t="inlineStr">
        <is>
          <t>NIL</t>
        </is>
      </c>
      <c r="G142" s="30" t="n"/>
    </row>
    <row r="143">
      <c r="A143" s="48" t="inlineStr">
        <is>
          <t>6. Investment in foreign securities/ADRs/GDRs as at September 30,2025</t>
        </is>
      </c>
      <c r="B143" s="49" t="inlineStr">
        <is>
          <t>NIL</t>
        </is>
      </c>
      <c r="G143" s="30" t="n"/>
    </row>
    <row r="144">
      <c r="A144" s="29" t="inlineStr">
        <is>
          <t>7. Portfolio Turnover Ratio</t>
        </is>
      </c>
      <c r="B144" s="52" t="n">
        <v>0.1944</v>
      </c>
      <c r="G144" s="30" t="n"/>
    </row>
    <row r="145" ht="29" customHeight="1">
      <c r="A145" s="48" t="inlineStr">
        <is>
          <t>8. Total gross exposure to derivative instruments (excluding reversed positions) as at September 30, 2025 (Rs. in Lakhs)</t>
        </is>
      </c>
      <c r="B145" s="49" t="inlineStr">
        <is>
          <t>NIL</t>
        </is>
      </c>
      <c r="G145" s="30" t="n"/>
    </row>
    <row r="146" ht="29" customHeight="1">
      <c r="A146" s="48" t="inlineStr">
        <is>
          <t>9. Margin Deposits includes Margin money placed on derivatives other than margin money placed with bank</t>
        </is>
      </c>
      <c r="B146" s="49" t="inlineStr">
        <is>
          <t>NIL</t>
        </is>
      </c>
      <c r="G146" s="30" t="n"/>
    </row>
    <row r="147" ht="29" customHeight="1">
      <c r="A147" s="48" t="inlineStr">
        <is>
          <t>10. Value of investment made by other schemes under same management (Rs. In Lakhs)</t>
        </is>
      </c>
      <c r="B147" s="53" t="n">
        <v>1308.97</v>
      </c>
      <c r="G147" s="30" t="n"/>
    </row>
    <row r="148">
      <c r="A148" s="48" t="inlineStr">
        <is>
          <t>11. Number of instance of deviation In valuation of securities</t>
        </is>
      </c>
      <c r="B148" s="49" t="inlineStr">
        <is>
          <t>NIL</t>
        </is>
      </c>
      <c r="G148" s="30" t="n"/>
    </row>
    <row r="149" ht="15" customHeight="1" thickBot="1">
      <c r="A149" s="54" t="inlineStr">
        <is>
          <t>12. Total value and percentage of illiquid equity shares / securities</t>
        </is>
      </c>
      <c r="B149" s="55" t="inlineStr">
        <is>
          <t>NIL</t>
        </is>
      </c>
      <c r="C149" s="56" t="n"/>
      <c r="D149" s="56" t="n"/>
      <c r="E149" s="56" t="n"/>
      <c r="F149" s="56" t="n"/>
      <c r="G149" s="57" t="n"/>
    </row>
    <row r="151" ht="70" customHeight="1">
      <c r="A151" s="177" t="inlineStr">
        <is>
          <t>Scheme Name</t>
        </is>
      </c>
      <c r="B151" s="177" t="inlineStr">
        <is>
          <t>Risk- O - Meter</t>
        </is>
      </c>
      <c r="C151" s="177" t="inlineStr">
        <is>
          <t>Benchmark of the Scheme</t>
        </is>
      </c>
      <c r="D151" s="177" t="inlineStr">
        <is>
          <t>Benchmark Risk-o-meter</t>
        </is>
      </c>
    </row>
    <row r="152" ht="70" customHeight="1">
      <c r="A152" s="177" t="inlineStr">
        <is>
          <t>Edelweiss Large and Mid Cap Fund</t>
        </is>
      </c>
      <c r="B152" s="177" t="n"/>
      <c r="C152" s="177" t="inlineStr">
        <is>
          <t>Nifty LargeMidcap 250 Index - TRI</t>
        </is>
      </c>
      <c r="D152" s="177" t="n"/>
      <c r="E152" t="inlineStr"/>
    </row>
  </sheetData>
  <mergeCells count="2">
    <mergeCell ref="A3:G3"/>
    <mergeCell ref="A4:G4"/>
  </mergeCells>
  <pageMargins left="0.7" right="0.7" top="0.75" bottom="0.75" header="0.3" footer="0.3"/>
  <pageSetup orientation="portrait" horizontalDpi="300" verticalDpi="300"/>
  <drawing xmlns:r="http://schemas.openxmlformats.org/officeDocument/2006/relationships" r:id="rId1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H191"/>
  <sheetViews>
    <sheetView showGridLines="0" workbookViewId="0">
      <pane ySplit="6" topLeftCell="A7" activePane="bottomLeft" state="frozen"/>
      <selection activeCell="A7" sqref="A7"/>
      <selection pane="bottomLeft" activeCell="A7" sqref="A7"/>
    </sheetView>
  </sheetViews>
  <sheetFormatPr baseColWidth="8" defaultRowHeight="14.5"/>
  <cols>
    <col width="71.54296875" bestFit="1" customWidth="1" min="1" max="1"/>
    <col width="22" customWidth="1" min="2" max="2"/>
    <col width="28.7265625" bestFit="1" customWidth="1" min="3" max="3"/>
    <col width="22" customWidth="1" min="4" max="4"/>
    <col width="16.453125" customWidth="1" min="5" max="5"/>
    <col width="22" customWidth="1" min="6" max="6"/>
    <col width="6.1796875" bestFit="1" customWidth="1" style="2" min="7" max="7"/>
    <col width="70.26953125" bestFit="1" customWidth="1" min="12" max="12"/>
    <col width="10.81640625" bestFit="1" customWidth="1" min="13" max="13"/>
    <col width="10.54296875" bestFit="1" customWidth="1" min="14" max="14"/>
    <col width="12" bestFit="1" customWidth="1" min="15" max="15"/>
    <col width="12.54296875" customWidth="1" min="16" max="16"/>
  </cols>
  <sheetData>
    <row r="1">
      <c r="A1" s="85" t="inlineStr">
        <is>
          <t>Edelweiss Mutual Fund</t>
        </is>
      </c>
    </row>
    <row r="2" ht="29.5" customHeight="1" thickBot="1">
      <c r="A2" s="86" t="inlineStr">
        <is>
          <t xml:space="preserve">Edelweiss House, 10th Floor, Off. C.S.T. Road, Kalina, Santacruz (E), Mumbai 400098, Maharashtra  </t>
        </is>
      </c>
    </row>
    <row r="3" ht="36.75" customHeight="1">
      <c r="A3" s="148" t="inlineStr">
        <is>
          <t>PORTFOLIO STATEMENT OF EDELWEISS AGGRESSIVE HYBRID FUND AS ON SEPTEMBER 30, 2025</t>
        </is>
      </c>
      <c r="B3" s="149" t="n"/>
      <c r="C3" s="149" t="n"/>
      <c r="D3" s="149" t="n"/>
      <c r="E3" s="149" t="n"/>
      <c r="F3" s="149" t="n"/>
      <c r="G3" s="150" t="n"/>
      <c r="H3" s="28">
        <f>HYPERLINK("[EDEL_HY Portfolio 30-Sep-2025 Final.xlsx]Index!A1","Index")</f>
        <v/>
      </c>
    </row>
    <row r="4" ht="19.5" customHeight="1">
      <c r="A4" s="151" t="inlineStr">
        <is>
          <t>(An open ended hybrid scheme investing predominantly in equity and equity related instruments)</t>
        </is>
      </c>
      <c r="G4" s="51" t="n"/>
    </row>
    <row r="5">
      <c r="A5" s="29" t="n"/>
      <c r="G5" s="30" t="n"/>
    </row>
    <row r="6" ht="48" customHeight="1">
      <c r="A6" s="31" t="inlineStr">
        <is>
          <t>Name of the Instrument</t>
        </is>
      </c>
      <c r="B6" s="32" t="inlineStr">
        <is>
          <t>ISIN</t>
        </is>
      </c>
      <c r="C6" s="32" t="inlineStr">
        <is>
          <t>Rating/Industry</t>
        </is>
      </c>
      <c r="D6" s="152" t="inlineStr">
        <is>
          <t>Quantity</t>
        </is>
      </c>
      <c r="E6" s="34" t="inlineStr">
        <is>
          <t>Market/Fair Value(Rs. In Lacs)</t>
        </is>
      </c>
      <c r="F6" s="34" t="inlineStr">
        <is>
          <t>% to Net Assets</t>
        </is>
      </c>
      <c r="G6" s="35" t="inlineStr">
        <is>
          <t>YIELD</t>
        </is>
      </c>
    </row>
    <row r="7">
      <c r="A7" s="36" t="n"/>
      <c r="B7" s="16" t="n"/>
      <c r="C7" s="16" t="n"/>
      <c r="D7" s="153" t="n"/>
      <c r="E7" s="154" t="n"/>
      <c r="F7" s="155" t="n"/>
      <c r="G7" s="37" t="n"/>
    </row>
    <row r="8">
      <c r="A8" s="40" t="inlineStr">
        <is>
          <t>Equity &amp; Equity related</t>
        </is>
      </c>
      <c r="B8" s="17" t="n"/>
      <c r="C8" s="17" t="n"/>
      <c r="D8" s="156" t="n"/>
      <c r="E8" s="7" t="n"/>
      <c r="F8" s="8" t="n"/>
      <c r="G8" s="39" t="n"/>
    </row>
    <row r="9">
      <c r="A9" s="40" t="inlineStr">
        <is>
          <t>(a)Listed / Awaiting listing on Stock Exchanges</t>
        </is>
      </c>
      <c r="B9" s="17" t="n"/>
      <c r="C9" s="17" t="n"/>
      <c r="D9" s="156" t="n"/>
      <c r="E9" s="7" t="n"/>
      <c r="F9" s="8" t="n"/>
      <c r="G9" s="39" t="n"/>
    </row>
    <row r="10">
      <c r="A10" s="38" t="inlineStr">
        <is>
          <t>ICICI Bank Ltd.</t>
        </is>
      </c>
      <c r="B10" s="17" t="inlineStr">
        <is>
          <t>INE090A01021</t>
        </is>
      </c>
      <c r="C10" s="17" t="inlineStr">
        <is>
          <t>Banks</t>
        </is>
      </c>
      <c r="D10" s="156" t="n">
        <v>1373985</v>
      </c>
      <c r="E10" s="7" t="n">
        <v>18521.32</v>
      </c>
      <c r="F10" s="8" t="n">
        <v>0.0586</v>
      </c>
      <c r="G10" s="39" t="n"/>
    </row>
    <row r="11">
      <c r="A11" s="38" t="inlineStr">
        <is>
          <t>HDFC Bank Ltd.</t>
        </is>
      </c>
      <c r="B11" s="17" t="inlineStr">
        <is>
          <t>INE040A01034</t>
        </is>
      </c>
      <c r="C11" s="17" t="inlineStr">
        <is>
          <t>Banks</t>
        </is>
      </c>
      <c r="D11" s="156" t="n">
        <v>1569936</v>
      </c>
      <c r="E11" s="7" t="n">
        <v>14930.09</v>
      </c>
      <c r="F11" s="8" t="n">
        <v>0.0472</v>
      </c>
      <c r="G11" s="39" t="n"/>
    </row>
    <row r="12">
      <c r="A12" s="38" t="inlineStr">
        <is>
          <t>Bharti Airtel Ltd.</t>
        </is>
      </c>
      <c r="B12" s="17" t="inlineStr">
        <is>
          <t>INE397D01024</t>
        </is>
      </c>
      <c r="C12" s="17" t="inlineStr">
        <is>
          <t>Telecom - Services</t>
        </is>
      </c>
      <c r="D12" s="156" t="n">
        <v>495854</v>
      </c>
      <c r="E12" s="7" t="n">
        <v>9314.120000000001</v>
      </c>
      <c r="F12" s="8" t="n">
        <v>0.0295</v>
      </c>
      <c r="G12" s="39" t="n"/>
    </row>
    <row r="13">
      <c r="A13" s="38" t="inlineStr">
        <is>
          <t>Infosys Ltd.</t>
        </is>
      </c>
      <c r="B13" s="17" t="inlineStr">
        <is>
          <t>INE009A01021</t>
        </is>
      </c>
      <c r="C13" s="17" t="inlineStr">
        <is>
          <t>IT - Software</t>
        </is>
      </c>
      <c r="D13" s="156" t="n">
        <v>616103</v>
      </c>
      <c r="E13" s="7" t="n">
        <v>8882.969999999999</v>
      </c>
      <c r="F13" s="8" t="n">
        <v>0.0281</v>
      </c>
      <c r="G13" s="39" t="n"/>
    </row>
    <row r="14">
      <c r="A14" s="38" t="inlineStr">
        <is>
          <t>State Bank of India</t>
        </is>
      </c>
      <c r="B14" s="17" t="inlineStr">
        <is>
          <t>INE062A01020</t>
        </is>
      </c>
      <c r="C14" s="17" t="inlineStr">
        <is>
          <t>Banks</t>
        </is>
      </c>
      <c r="D14" s="156" t="n">
        <v>853714</v>
      </c>
      <c r="E14" s="7" t="n">
        <v>7448.23</v>
      </c>
      <c r="F14" s="8" t="n">
        <v>0.0236</v>
      </c>
      <c r="G14" s="39" t="n"/>
    </row>
    <row r="15">
      <c r="A15" s="38" t="inlineStr">
        <is>
          <t>Maruti Suzuki India Ltd.</t>
        </is>
      </c>
      <c r="B15" s="17" t="inlineStr">
        <is>
          <t>INE585B01010</t>
        </is>
      </c>
      <c r="C15" s="17" t="inlineStr">
        <is>
          <t>Automobiles</t>
        </is>
      </c>
      <c r="D15" s="156" t="n">
        <v>46457</v>
      </c>
      <c r="E15" s="7" t="n">
        <v>7446.59</v>
      </c>
      <c r="F15" s="8" t="n">
        <v>0.0236</v>
      </c>
      <c r="G15" s="39" t="n"/>
    </row>
    <row r="16">
      <c r="A16" s="38" t="inlineStr">
        <is>
          <t>NTPC Ltd.</t>
        </is>
      </c>
      <c r="B16" s="17" t="inlineStr">
        <is>
          <t>INE733E01010</t>
        </is>
      </c>
      <c r="C16" s="17" t="inlineStr">
        <is>
          <t>Power</t>
        </is>
      </c>
      <c r="D16" s="156" t="n">
        <v>1953573</v>
      </c>
      <c r="E16" s="7" t="n">
        <v>6650.94</v>
      </c>
      <c r="F16" s="8" t="n">
        <v>0.021</v>
      </c>
      <c r="G16" s="39" t="n"/>
    </row>
    <row r="17">
      <c r="A17" s="38" t="inlineStr">
        <is>
          <t>Reliance Industries Ltd.</t>
        </is>
      </c>
      <c r="B17" s="17" t="inlineStr">
        <is>
          <t>INE002A01018</t>
        </is>
      </c>
      <c r="C17" s="17" t="inlineStr">
        <is>
          <t>Petroleum Products</t>
        </is>
      </c>
      <c r="D17" s="156" t="n">
        <v>479028</v>
      </c>
      <c r="E17" s="7" t="n">
        <v>6533.94</v>
      </c>
      <c r="F17" s="8" t="n">
        <v>0.0207</v>
      </c>
      <c r="G17" s="39" t="n"/>
    </row>
    <row r="18">
      <c r="A18" s="38" t="inlineStr">
        <is>
          <t>Bajaj Finance Ltd.</t>
        </is>
      </c>
      <c r="B18" s="17" t="inlineStr">
        <is>
          <t>INE296A01032</t>
        </is>
      </c>
      <c r="C18" s="17" t="inlineStr">
        <is>
          <t>Finance</t>
        </is>
      </c>
      <c r="D18" s="156" t="n">
        <v>560620</v>
      </c>
      <c r="E18" s="7" t="n">
        <v>5600.03</v>
      </c>
      <c r="F18" s="8" t="n">
        <v>0.0177</v>
      </c>
      <c r="G18" s="39" t="n"/>
    </row>
    <row r="19">
      <c r="A19" s="38" t="inlineStr">
        <is>
          <t>Sun Pharmaceutical Industries Ltd.</t>
        </is>
      </c>
      <c r="B19" s="17" t="inlineStr">
        <is>
          <t>INE044A01036</t>
        </is>
      </c>
      <c r="C19" s="17" t="inlineStr">
        <is>
          <t>Pharmaceuticals &amp; Biotechnology</t>
        </is>
      </c>
      <c r="D19" s="156" t="n">
        <v>343006</v>
      </c>
      <c r="E19" s="7" t="n">
        <v>5468.54</v>
      </c>
      <c r="F19" s="8" t="n">
        <v>0.0173</v>
      </c>
      <c r="G19" s="39" t="n"/>
    </row>
    <row r="20">
      <c r="A20" s="38" t="inlineStr">
        <is>
          <t>Muthoot Finance Ltd.</t>
        </is>
      </c>
      <c r="B20" s="17" t="inlineStr">
        <is>
          <t>INE414G01012</t>
        </is>
      </c>
      <c r="C20" s="17" t="inlineStr">
        <is>
          <t>Finance</t>
        </is>
      </c>
      <c r="D20" s="156" t="n">
        <v>167589</v>
      </c>
      <c r="E20" s="7" t="n">
        <v>5156.88</v>
      </c>
      <c r="F20" s="8" t="n">
        <v>0.0163</v>
      </c>
      <c r="G20" s="39" t="n"/>
    </row>
    <row r="21">
      <c r="A21" s="38" t="inlineStr">
        <is>
          <t>InterGlobe Aviation Ltd.</t>
        </is>
      </c>
      <c r="B21" s="17" t="inlineStr">
        <is>
          <t>INE646L01027</t>
        </is>
      </c>
      <c r="C21" s="17" t="inlineStr">
        <is>
          <t>Transport Services</t>
        </is>
      </c>
      <c r="D21" s="156" t="n">
        <v>88690</v>
      </c>
      <c r="E21" s="7" t="n">
        <v>4961.76</v>
      </c>
      <c r="F21" s="8" t="n">
        <v>0.0157</v>
      </c>
      <c r="G21" s="39" t="n"/>
    </row>
    <row r="22">
      <c r="A22" s="38" t="inlineStr">
        <is>
          <t>ITC Ltd.</t>
        </is>
      </c>
      <c r="B22" s="17" t="inlineStr">
        <is>
          <t>INE154A01025</t>
        </is>
      </c>
      <c r="C22" s="17" t="inlineStr">
        <is>
          <t>Diversified FMCG</t>
        </is>
      </c>
      <c r="D22" s="156" t="n">
        <v>1205718</v>
      </c>
      <c r="E22" s="7" t="n">
        <v>4841.56</v>
      </c>
      <c r="F22" s="8" t="n">
        <v>0.0153</v>
      </c>
      <c r="G22" s="39" t="n"/>
    </row>
    <row r="23">
      <c r="A23" s="38" t="inlineStr">
        <is>
          <t>Larsen &amp; Toubro Ltd.</t>
        </is>
      </c>
      <c r="B23" s="17" t="inlineStr">
        <is>
          <t>INE018A01030</t>
        </is>
      </c>
      <c r="C23" s="17" t="inlineStr">
        <is>
          <t>Construction</t>
        </is>
      </c>
      <c r="D23" s="156" t="n">
        <v>123037</v>
      </c>
      <c r="E23" s="7" t="n">
        <v>4501.92</v>
      </c>
      <c r="F23" s="8" t="n">
        <v>0.0142</v>
      </c>
      <c r="G23" s="39" t="n"/>
    </row>
    <row r="24">
      <c r="A24" s="38" t="inlineStr">
        <is>
          <t>Kotak Mahindra Bank Ltd.</t>
        </is>
      </c>
      <c r="B24" s="17" t="inlineStr">
        <is>
          <t>INE237A01028</t>
        </is>
      </c>
      <c r="C24" s="17" t="inlineStr">
        <is>
          <t>Banks</t>
        </is>
      </c>
      <c r="D24" s="156" t="n">
        <v>212058</v>
      </c>
      <c r="E24" s="7" t="n">
        <v>4225.68</v>
      </c>
      <c r="F24" s="8" t="n">
        <v>0.0134</v>
      </c>
      <c r="G24" s="39" t="n"/>
    </row>
    <row r="25">
      <c r="A25" s="38" t="inlineStr">
        <is>
          <t>Bharat Electronics Ltd.</t>
        </is>
      </c>
      <c r="B25" s="17" t="inlineStr">
        <is>
          <t>INE263A01024</t>
        </is>
      </c>
      <c r="C25" s="17" t="inlineStr">
        <is>
          <t>Aerospace &amp; Defense</t>
        </is>
      </c>
      <c r="D25" s="156" t="n">
        <v>917685</v>
      </c>
      <c r="E25" s="7" t="n">
        <v>3706.99</v>
      </c>
      <c r="F25" s="8" t="n">
        <v>0.0117</v>
      </c>
      <c r="G25" s="39" t="n"/>
    </row>
    <row r="26">
      <c r="A26" s="38" t="inlineStr">
        <is>
          <t>Mahindra &amp; Mahindra Ltd.</t>
        </is>
      </c>
      <c r="B26" s="17" t="inlineStr">
        <is>
          <t>INE101A01026</t>
        </is>
      </c>
      <c r="C26" s="17" t="inlineStr">
        <is>
          <t>Automobiles</t>
        </is>
      </c>
      <c r="D26" s="156" t="n">
        <v>104883</v>
      </c>
      <c r="E26" s="7" t="n">
        <v>3594.34</v>
      </c>
      <c r="F26" s="8" t="n">
        <v>0.0114</v>
      </c>
      <c r="G26" s="39" t="n"/>
    </row>
    <row r="27">
      <c r="A27" s="38" t="inlineStr">
        <is>
          <t>Eternal Ltd.</t>
        </is>
      </c>
      <c r="B27" s="17" t="inlineStr">
        <is>
          <t>INE758T01015</t>
        </is>
      </c>
      <c r="C27" s="17" t="inlineStr">
        <is>
          <t>Retailing</t>
        </is>
      </c>
      <c r="D27" s="156" t="n">
        <v>1085101</v>
      </c>
      <c r="E27" s="7" t="n">
        <v>3532</v>
      </c>
      <c r="F27" s="8" t="n">
        <v>0.0112</v>
      </c>
      <c r="G27" s="39" t="n"/>
    </row>
    <row r="28">
      <c r="A28" s="38" t="inlineStr">
        <is>
          <t>HCL Technologies Ltd.</t>
        </is>
      </c>
      <c r="B28" s="17" t="inlineStr">
        <is>
          <t>INE860A01027</t>
        </is>
      </c>
      <c r="C28" s="17" t="inlineStr">
        <is>
          <t>IT - Software</t>
        </is>
      </c>
      <c r="D28" s="156" t="n">
        <v>239707</v>
      </c>
      <c r="E28" s="7" t="n">
        <v>3320.18</v>
      </c>
      <c r="F28" s="8" t="n">
        <v>0.0105</v>
      </c>
      <c r="G28" s="39" t="n"/>
    </row>
    <row r="29">
      <c r="A29" s="38" t="inlineStr">
        <is>
          <t>Premier Energies Ltd.</t>
        </is>
      </c>
      <c r="B29" s="17" t="inlineStr">
        <is>
          <t>INE0BS701011</t>
        </is>
      </c>
      <c r="C29" s="17" t="inlineStr">
        <is>
          <t>Electrical Equipment</t>
        </is>
      </c>
      <c r="D29" s="156" t="n">
        <v>320000</v>
      </c>
      <c r="E29" s="7" t="n">
        <v>3268.96</v>
      </c>
      <c r="F29" s="8" t="n">
        <v>0.0103</v>
      </c>
      <c r="G29" s="39" t="n"/>
    </row>
    <row r="30">
      <c r="A30" s="38" t="inlineStr">
        <is>
          <t>Solar Industries India Ltd.</t>
        </is>
      </c>
      <c r="B30" s="17" t="inlineStr">
        <is>
          <t>INE343H01029</t>
        </is>
      </c>
      <c r="C30" s="17" t="inlineStr">
        <is>
          <t>Chemicals &amp; Petrochemicals</t>
        </is>
      </c>
      <c r="D30" s="156" t="n">
        <v>23357</v>
      </c>
      <c r="E30" s="7" t="n">
        <v>3112.55</v>
      </c>
      <c r="F30" s="8" t="n">
        <v>0.0098</v>
      </c>
      <c r="G30" s="39" t="n"/>
    </row>
    <row r="31">
      <c r="A31" s="38" t="inlineStr">
        <is>
          <t>GE Vernova T&amp;D India Limited</t>
        </is>
      </c>
      <c r="B31" s="17" t="inlineStr">
        <is>
          <t>INE200A01026</t>
        </is>
      </c>
      <c r="C31" s="17" t="inlineStr">
        <is>
          <t>Electrical Equipment</t>
        </is>
      </c>
      <c r="D31" s="156" t="n">
        <v>99015</v>
      </c>
      <c r="E31" s="7" t="n">
        <v>2931.34</v>
      </c>
      <c r="F31" s="8" t="n">
        <v>0.009299999999999999</v>
      </c>
      <c r="G31" s="39" t="n"/>
    </row>
    <row r="32">
      <c r="A32" s="38" t="inlineStr">
        <is>
          <t>Bajaj Finserv Ltd.</t>
        </is>
      </c>
      <c r="B32" s="17" t="inlineStr">
        <is>
          <t>INE918I01026</t>
        </is>
      </c>
      <c r="C32" s="17" t="inlineStr">
        <is>
          <t>Finance</t>
        </is>
      </c>
      <c r="D32" s="156" t="n">
        <v>138297</v>
      </c>
      <c r="E32" s="7" t="n">
        <v>2774.79</v>
      </c>
      <c r="F32" s="8" t="n">
        <v>0.008800000000000001</v>
      </c>
      <c r="G32" s="39" t="n"/>
    </row>
    <row r="33">
      <c r="A33" s="38" t="inlineStr">
        <is>
          <t>Hindustan Unilever Ltd.</t>
        </is>
      </c>
      <c r="B33" s="17" t="inlineStr">
        <is>
          <t>INE030A01027</t>
        </is>
      </c>
      <c r="C33" s="17" t="inlineStr">
        <is>
          <t>Diversified FMCG</t>
        </is>
      </c>
      <c r="D33" s="156" t="n">
        <v>109771</v>
      </c>
      <c r="E33" s="7" t="n">
        <v>2760.08</v>
      </c>
      <c r="F33" s="8" t="n">
        <v>0.008699999999999999</v>
      </c>
      <c r="G33" s="39" t="n"/>
    </row>
    <row r="34">
      <c r="A34" s="38" t="inlineStr">
        <is>
          <t>Apollo Hospitals Enterprise Ltd.</t>
        </is>
      </c>
      <c r="B34" s="17" t="inlineStr">
        <is>
          <t>INE437A01024</t>
        </is>
      </c>
      <c r="C34" s="17" t="inlineStr">
        <is>
          <t>Healthcare Services</t>
        </is>
      </c>
      <c r="D34" s="156" t="n">
        <v>36515</v>
      </c>
      <c r="E34" s="7" t="n">
        <v>2705.4</v>
      </c>
      <c r="F34" s="8" t="n">
        <v>0.0086</v>
      </c>
      <c r="G34" s="39" t="n"/>
    </row>
    <row r="35">
      <c r="A35" s="38" t="inlineStr">
        <is>
          <t>HDFC Life Insurance Company Ltd.</t>
        </is>
      </c>
      <c r="B35" s="17" t="inlineStr">
        <is>
          <t>INE795G01014</t>
        </is>
      </c>
      <c r="C35" s="17" t="inlineStr">
        <is>
          <t>Insurance</t>
        </is>
      </c>
      <c r="D35" s="156" t="n">
        <v>343811</v>
      </c>
      <c r="E35" s="7" t="n">
        <v>2600.76</v>
      </c>
      <c r="F35" s="8" t="n">
        <v>0.008200000000000001</v>
      </c>
      <c r="G35" s="39" t="n"/>
    </row>
    <row r="36">
      <c r="A36" s="38" t="inlineStr">
        <is>
          <t>Biocon Ltd.</t>
        </is>
      </c>
      <c r="B36" s="17" t="inlineStr">
        <is>
          <t>INE376G01013</t>
        </is>
      </c>
      <c r="C36" s="17" t="inlineStr">
        <is>
          <t>Pharmaceuticals &amp; Biotechnology</t>
        </is>
      </c>
      <c r="D36" s="156" t="n">
        <v>757575</v>
      </c>
      <c r="E36" s="7" t="n">
        <v>2583.33</v>
      </c>
      <c r="F36" s="8" t="n">
        <v>0.008200000000000001</v>
      </c>
      <c r="G36" s="39" t="n"/>
    </row>
    <row r="37">
      <c r="A37" s="38" t="inlineStr">
        <is>
          <t>Tata Consultancy Services Ltd.</t>
        </is>
      </c>
      <c r="B37" s="17" t="inlineStr">
        <is>
          <t>INE467B01029</t>
        </is>
      </c>
      <c r="C37" s="17" t="inlineStr">
        <is>
          <t>IT - Software</t>
        </is>
      </c>
      <c r="D37" s="156" t="n">
        <v>89327</v>
      </c>
      <c r="E37" s="7" t="n">
        <v>2580.12</v>
      </c>
      <c r="F37" s="8" t="n">
        <v>0.008200000000000001</v>
      </c>
      <c r="G37" s="39" t="n"/>
    </row>
    <row r="38">
      <c r="A38" s="38" t="inlineStr">
        <is>
          <t>Shree Cement Ltd.</t>
        </is>
      </c>
      <c r="B38" s="17" t="inlineStr">
        <is>
          <t>INE070A01015</t>
        </is>
      </c>
      <c r="C38" s="17" t="inlineStr">
        <is>
          <t>Cement &amp; Cement Products</t>
        </is>
      </c>
      <c r="D38" s="156" t="n">
        <v>8634</v>
      </c>
      <c r="E38" s="7" t="n">
        <v>2526.74</v>
      </c>
      <c r="F38" s="8" t="n">
        <v>0.008</v>
      </c>
      <c r="G38" s="39" t="n"/>
    </row>
    <row r="39">
      <c r="A39" s="38" t="inlineStr">
        <is>
          <t>Ultratech Cement Ltd.</t>
        </is>
      </c>
      <c r="B39" s="17" t="inlineStr">
        <is>
          <t>INE481G01011</t>
        </is>
      </c>
      <c r="C39" s="17" t="inlineStr">
        <is>
          <t>Cement &amp; Cement Products</t>
        </is>
      </c>
      <c r="D39" s="156" t="n">
        <v>20139</v>
      </c>
      <c r="E39" s="7" t="n">
        <v>2461.39</v>
      </c>
      <c r="F39" s="8" t="n">
        <v>0.0078</v>
      </c>
      <c r="G39" s="39" t="n"/>
    </row>
    <row r="40">
      <c r="A40" s="38" t="inlineStr">
        <is>
          <t>Hindalco Industries Ltd.</t>
        </is>
      </c>
      <c r="B40" s="17" t="inlineStr">
        <is>
          <t>INE038A01020</t>
        </is>
      </c>
      <c r="C40" s="17" t="inlineStr">
        <is>
          <t>Non - Ferrous Metals</t>
        </is>
      </c>
      <c r="D40" s="156" t="n">
        <v>320264</v>
      </c>
      <c r="E40" s="7" t="n">
        <v>2440.25</v>
      </c>
      <c r="F40" s="8" t="n">
        <v>0.0077</v>
      </c>
      <c r="G40" s="39" t="n"/>
    </row>
    <row r="41">
      <c r="A41" s="38" t="inlineStr">
        <is>
          <t>Hitachi Energy India Ltd.</t>
        </is>
      </c>
      <c r="B41" s="17" t="inlineStr">
        <is>
          <t>INE07Y701011</t>
        </is>
      </c>
      <c r="C41" s="17" t="inlineStr">
        <is>
          <t>Electrical Equipment</t>
        </is>
      </c>
      <c r="D41" s="156" t="n">
        <v>13171</v>
      </c>
      <c r="E41" s="7" t="n">
        <v>2370.91</v>
      </c>
      <c r="F41" s="8" t="n">
        <v>0.0075</v>
      </c>
      <c r="G41" s="39" t="n"/>
    </row>
    <row r="42">
      <c r="A42" s="38" t="inlineStr">
        <is>
          <t>Medi Assist Healthcare Services Ltd.</t>
        </is>
      </c>
      <c r="B42" s="17" t="inlineStr">
        <is>
          <t>INE456Z01021</t>
        </is>
      </c>
      <c r="C42" s="17" t="inlineStr">
        <is>
          <t>Insurance</t>
        </is>
      </c>
      <c r="D42" s="156" t="n">
        <v>440022</v>
      </c>
      <c r="E42" s="7" t="n">
        <v>2294.49</v>
      </c>
      <c r="F42" s="8" t="n">
        <v>0.0073</v>
      </c>
      <c r="G42" s="39" t="n"/>
    </row>
    <row r="43">
      <c r="A43" s="38" t="inlineStr">
        <is>
          <t>Home First Finance Company India Ltd.</t>
        </is>
      </c>
      <c r="B43" s="17" t="inlineStr">
        <is>
          <t>INE481N01025</t>
        </is>
      </c>
      <c r="C43" s="17" t="inlineStr">
        <is>
          <t>Finance</t>
        </is>
      </c>
      <c r="D43" s="156" t="n">
        <v>185298</v>
      </c>
      <c r="E43" s="7" t="n">
        <v>2253.22</v>
      </c>
      <c r="F43" s="8" t="n">
        <v>0.0071</v>
      </c>
      <c r="G43" s="39" t="n"/>
    </row>
    <row r="44">
      <c r="A44" s="38" t="inlineStr">
        <is>
          <t>Divi's Laboratories Ltd.</t>
        </is>
      </c>
      <c r="B44" s="17" t="inlineStr">
        <is>
          <t>INE361B01024</t>
        </is>
      </c>
      <c r="C44" s="17" t="inlineStr">
        <is>
          <t>Pharmaceuticals &amp; Biotechnology</t>
        </is>
      </c>
      <c r="D44" s="156" t="n">
        <v>38606</v>
      </c>
      <c r="E44" s="7" t="n">
        <v>2196.49</v>
      </c>
      <c r="F44" s="8" t="n">
        <v>0.0069</v>
      </c>
      <c r="G44" s="39" t="n"/>
    </row>
    <row r="45">
      <c r="A45" s="38" t="inlineStr">
        <is>
          <t>Fortis Healthcare Ltd.</t>
        </is>
      </c>
      <c r="B45" s="17" t="inlineStr">
        <is>
          <t>INE061F01013</t>
        </is>
      </c>
      <c r="C45" s="17" t="inlineStr">
        <is>
          <t>Healthcare Services</t>
        </is>
      </c>
      <c r="D45" s="156" t="n">
        <v>225578</v>
      </c>
      <c r="E45" s="7" t="n">
        <v>2187.66</v>
      </c>
      <c r="F45" s="8" t="n">
        <v>0.0069</v>
      </c>
      <c r="G45" s="39" t="n"/>
    </row>
    <row r="46">
      <c r="A46" s="38" t="inlineStr">
        <is>
          <t>Indian Bank</t>
        </is>
      </c>
      <c r="B46" s="17" t="inlineStr">
        <is>
          <t>INE562A01011</t>
        </is>
      </c>
      <c r="C46" s="17" t="inlineStr">
        <is>
          <t>Banks</t>
        </is>
      </c>
      <c r="D46" s="156" t="n">
        <v>287967</v>
      </c>
      <c r="E46" s="7" t="n">
        <v>2161.77</v>
      </c>
      <c r="F46" s="8" t="n">
        <v>0.0068</v>
      </c>
      <c r="G46" s="39" t="n"/>
    </row>
    <row r="47">
      <c r="A47" s="38" t="inlineStr">
        <is>
          <t>Axis Bank Ltd.</t>
        </is>
      </c>
      <c r="B47" s="17" t="inlineStr">
        <is>
          <t>INE238A01034</t>
        </is>
      </c>
      <c r="C47" s="17" t="inlineStr">
        <is>
          <t>Banks</t>
        </is>
      </c>
      <c r="D47" s="156" t="n">
        <v>177637</v>
      </c>
      <c r="E47" s="7" t="n">
        <v>2010.14</v>
      </c>
      <c r="F47" s="8" t="n">
        <v>0.0064</v>
      </c>
      <c r="G47" s="39" t="n"/>
    </row>
    <row r="48">
      <c r="A48" s="38" t="inlineStr">
        <is>
          <t>Navin Fluorine International Ltd.</t>
        </is>
      </c>
      <c r="B48" s="17" t="inlineStr">
        <is>
          <t>INE048G01026</t>
        </is>
      </c>
      <c r="C48" s="17" t="inlineStr">
        <is>
          <t>Chemicals &amp; Petrochemicals</t>
        </is>
      </c>
      <c r="D48" s="156" t="n">
        <v>42735</v>
      </c>
      <c r="E48" s="7" t="n">
        <v>1975</v>
      </c>
      <c r="F48" s="8" t="n">
        <v>0.0062</v>
      </c>
      <c r="G48" s="39" t="n"/>
    </row>
    <row r="49">
      <c r="A49" s="38" t="inlineStr">
        <is>
          <t>TVS Motor Company Ltd.</t>
        </is>
      </c>
      <c r="B49" s="17" t="inlineStr">
        <is>
          <t>INE494B01023</t>
        </is>
      </c>
      <c r="C49" s="17" t="inlineStr">
        <is>
          <t>Automobiles</t>
        </is>
      </c>
      <c r="D49" s="156" t="n">
        <v>54391</v>
      </c>
      <c r="E49" s="7" t="n">
        <v>1870.34</v>
      </c>
      <c r="F49" s="8" t="n">
        <v>0.0059</v>
      </c>
      <c r="G49" s="39" t="n"/>
    </row>
    <row r="50">
      <c r="A50" s="38" t="inlineStr">
        <is>
          <t>Bharti Hexacom Ltd.</t>
        </is>
      </c>
      <c r="B50" s="17" t="inlineStr">
        <is>
          <t>INE343G01021</t>
        </is>
      </c>
      <c r="C50" s="17" t="inlineStr">
        <is>
          <t>Telecom - Services</t>
        </is>
      </c>
      <c r="D50" s="156" t="n">
        <v>110863</v>
      </c>
      <c r="E50" s="7" t="n">
        <v>1840.1</v>
      </c>
      <c r="F50" s="8" t="n">
        <v>0.0058</v>
      </c>
      <c r="G50" s="39" t="n"/>
    </row>
    <row r="51">
      <c r="A51" s="38" t="inlineStr">
        <is>
          <t>Cholamandalam Investment &amp; Finance Company Ltd.</t>
        </is>
      </c>
      <c r="B51" s="17" t="inlineStr">
        <is>
          <t>INE121A01024</t>
        </is>
      </c>
      <c r="C51" s="17" t="inlineStr">
        <is>
          <t>Finance</t>
        </is>
      </c>
      <c r="D51" s="156" t="n">
        <v>111455</v>
      </c>
      <c r="E51" s="7" t="n">
        <v>1795.32</v>
      </c>
      <c r="F51" s="8" t="n">
        <v>0.0057</v>
      </c>
      <c r="G51" s="39" t="n"/>
    </row>
    <row r="52">
      <c r="A52" s="38" t="inlineStr">
        <is>
          <t>MRF Ltd.</t>
        </is>
      </c>
      <c r="B52" s="17" t="inlineStr">
        <is>
          <t>INE883A01011</t>
        </is>
      </c>
      <c r="C52" s="17" t="inlineStr">
        <is>
          <t>Auto Components</t>
        </is>
      </c>
      <c r="D52" s="156" t="n">
        <v>1220</v>
      </c>
      <c r="E52" s="7" t="n">
        <v>1779</v>
      </c>
      <c r="F52" s="8" t="n">
        <v>0.0056</v>
      </c>
      <c r="G52" s="39" t="n"/>
    </row>
    <row r="53">
      <c r="A53" s="38" t="inlineStr">
        <is>
          <t>KFIN Technologies Ltd.</t>
        </is>
      </c>
      <c r="B53" s="17" t="inlineStr">
        <is>
          <t>INE138Y01010</t>
        </is>
      </c>
      <c r="C53" s="17" t="inlineStr">
        <is>
          <t>Capital Markets</t>
        </is>
      </c>
      <c r="D53" s="156" t="n">
        <v>167651</v>
      </c>
      <c r="E53" s="7" t="n">
        <v>1763.19</v>
      </c>
      <c r="F53" s="8" t="n">
        <v>0.0056</v>
      </c>
      <c r="G53" s="39" t="n"/>
    </row>
    <row r="54">
      <c r="A54" s="38" t="inlineStr">
        <is>
          <t>Gabriel India Ltd.</t>
        </is>
      </c>
      <c r="B54" s="17" t="inlineStr">
        <is>
          <t>INE524A01029</t>
        </is>
      </c>
      <c r="C54" s="17" t="inlineStr">
        <is>
          <t>Auto Components</t>
        </is>
      </c>
      <c r="D54" s="156" t="n">
        <v>148000</v>
      </c>
      <c r="E54" s="7" t="n">
        <v>1748.47</v>
      </c>
      <c r="F54" s="8" t="n">
        <v>0.0055</v>
      </c>
      <c r="G54" s="39" t="n"/>
    </row>
    <row r="55">
      <c r="A55" s="38" t="inlineStr">
        <is>
          <t>Granules India Ltd.</t>
        </is>
      </c>
      <c r="B55" s="17" t="inlineStr">
        <is>
          <t>INE101D01020</t>
        </is>
      </c>
      <c r="C55" s="17" t="inlineStr">
        <is>
          <t>Pharmaceuticals &amp; Biotechnology</t>
        </is>
      </c>
      <c r="D55" s="156" t="n">
        <v>335000</v>
      </c>
      <c r="E55" s="7" t="n">
        <v>1731.95</v>
      </c>
      <c r="F55" s="8" t="n">
        <v>0.0055</v>
      </c>
      <c r="G55" s="39" t="n"/>
    </row>
    <row r="56">
      <c r="A56" s="38" t="inlineStr">
        <is>
          <t>UNO Minda Ltd.</t>
        </is>
      </c>
      <c r="B56" s="17" t="inlineStr">
        <is>
          <t>INE405E01023</t>
        </is>
      </c>
      <c r="C56" s="17" t="inlineStr">
        <is>
          <t>Auto Components</t>
        </is>
      </c>
      <c r="D56" s="156" t="n">
        <v>131288</v>
      </c>
      <c r="E56" s="7" t="n">
        <v>1705.17</v>
      </c>
      <c r="F56" s="8" t="n">
        <v>0.0054</v>
      </c>
      <c r="G56" s="39" t="n"/>
    </row>
    <row r="57">
      <c r="A57" s="38" t="inlineStr">
        <is>
          <t>Cohance Lifesciences Ltd.</t>
        </is>
      </c>
      <c r="B57" s="17" t="inlineStr">
        <is>
          <t>INE03QK01018</t>
        </is>
      </c>
      <c r="C57" s="17" t="inlineStr">
        <is>
          <t>Pharmaceuticals &amp; Biotechnology</t>
        </is>
      </c>
      <c r="D57" s="156" t="n">
        <v>193156</v>
      </c>
      <c r="E57" s="7" t="n">
        <v>1698.03</v>
      </c>
      <c r="F57" s="8" t="n">
        <v>0.0054</v>
      </c>
      <c r="G57" s="39" t="n"/>
    </row>
    <row r="58">
      <c r="A58" s="38" t="inlineStr">
        <is>
          <t>Oil &amp; Natural Gas Corporation Ltd.</t>
        </is>
      </c>
      <c r="B58" s="17" t="inlineStr">
        <is>
          <t>INE213A01029</t>
        </is>
      </c>
      <c r="C58" s="17" t="inlineStr">
        <is>
          <t>Oil</t>
        </is>
      </c>
      <c r="D58" s="156" t="n">
        <v>690595</v>
      </c>
      <c r="E58" s="7" t="n">
        <v>1653.98</v>
      </c>
      <c r="F58" s="8" t="n">
        <v>0.0052</v>
      </c>
      <c r="G58" s="39" t="n"/>
    </row>
    <row r="59">
      <c r="A59" s="38" t="inlineStr">
        <is>
          <t>Aptus Value Housing Finance India Ltd.</t>
        </is>
      </c>
      <c r="B59" s="17" t="inlineStr">
        <is>
          <t>INE852O01025</t>
        </is>
      </c>
      <c r="C59" s="17" t="inlineStr">
        <is>
          <t>Finance</t>
        </is>
      </c>
      <c r="D59" s="156" t="n">
        <v>512329</v>
      </c>
      <c r="E59" s="7" t="n">
        <v>1638.17</v>
      </c>
      <c r="F59" s="8" t="n">
        <v>0.0052</v>
      </c>
      <c r="G59" s="39" t="n"/>
    </row>
    <row r="60">
      <c r="A60" s="38" t="inlineStr">
        <is>
          <t>Vikram Solar Ltd.</t>
        </is>
      </c>
      <c r="B60" s="17" t="inlineStr">
        <is>
          <t>INE078V01014</t>
        </is>
      </c>
      <c r="C60" s="17" t="inlineStr">
        <is>
          <t>Electrical Equipment</t>
        </is>
      </c>
      <c r="D60" s="156" t="n">
        <v>512326</v>
      </c>
      <c r="E60" s="7" t="n">
        <v>1618.18</v>
      </c>
      <c r="F60" s="8" t="n">
        <v>0.0051</v>
      </c>
      <c r="G60" s="39" t="n"/>
    </row>
    <row r="61">
      <c r="A61" s="38" t="inlineStr">
        <is>
          <t>Marico Ltd.</t>
        </is>
      </c>
      <c r="B61" s="17" t="inlineStr">
        <is>
          <t>INE196A01026</t>
        </is>
      </c>
      <c r="C61" s="17" t="inlineStr">
        <is>
          <t>Agricultural Food &amp; other Products</t>
        </is>
      </c>
      <c r="D61" s="156" t="n">
        <v>231151</v>
      </c>
      <c r="E61" s="7" t="n">
        <v>1612.05</v>
      </c>
      <c r="F61" s="8" t="n">
        <v>0.0051</v>
      </c>
      <c r="G61" s="39" t="n"/>
    </row>
    <row r="62">
      <c r="A62" s="38" t="inlineStr">
        <is>
          <t>Union Bank of India</t>
        </is>
      </c>
      <c r="B62" s="17" t="inlineStr">
        <is>
          <t>INE692A01016</t>
        </is>
      </c>
      <c r="C62" s="17" t="inlineStr">
        <is>
          <t>Banks</t>
        </is>
      </c>
      <c r="D62" s="156" t="n">
        <v>1150000</v>
      </c>
      <c r="E62" s="7" t="n">
        <v>1592.87</v>
      </c>
      <c r="F62" s="8" t="n">
        <v>0.005</v>
      </c>
      <c r="G62" s="39" t="n"/>
    </row>
    <row r="63">
      <c r="A63" s="38" t="inlineStr">
        <is>
          <t>Avenue Supermarts Ltd.</t>
        </is>
      </c>
      <c r="B63" s="17" t="inlineStr">
        <is>
          <t>INE192R01011</t>
        </is>
      </c>
      <c r="C63" s="17" t="inlineStr">
        <is>
          <t>Retailing</t>
        </is>
      </c>
      <c r="D63" s="156" t="n">
        <v>34441</v>
      </c>
      <c r="E63" s="7" t="n">
        <v>1541.37</v>
      </c>
      <c r="F63" s="8" t="n">
        <v>0.0049</v>
      </c>
      <c r="G63" s="39" t="n"/>
    </row>
    <row r="64">
      <c r="A64" s="38" t="inlineStr">
        <is>
          <t>Glenmark Pharmaceuticals Ltd.</t>
        </is>
      </c>
      <c r="B64" s="17" t="inlineStr">
        <is>
          <t>INE935A01035</t>
        </is>
      </c>
      <c r="C64" s="17" t="inlineStr">
        <is>
          <t>Pharmaceuticals &amp; Biotechnology</t>
        </is>
      </c>
      <c r="D64" s="156" t="n">
        <v>78064</v>
      </c>
      <c r="E64" s="7" t="n">
        <v>1524.36</v>
      </c>
      <c r="F64" s="8" t="n">
        <v>0.0048</v>
      </c>
      <c r="G64" s="39" t="n"/>
    </row>
    <row r="65">
      <c r="A65" s="38" t="inlineStr">
        <is>
          <t>Sai Life Sciences Ltd</t>
        </is>
      </c>
      <c r="B65" s="17" t="inlineStr">
        <is>
          <t>INE570L01029</t>
        </is>
      </c>
      <c r="C65" s="17" t="inlineStr">
        <is>
          <t>Pharmaceuticals &amp; Biotechnology</t>
        </is>
      </c>
      <c r="D65" s="156" t="n">
        <v>177000</v>
      </c>
      <c r="E65" s="7" t="n">
        <v>1523.44</v>
      </c>
      <c r="F65" s="8" t="n">
        <v>0.0048</v>
      </c>
      <c r="G65" s="39" t="n"/>
    </row>
    <row r="66">
      <c r="A66" s="38" t="inlineStr">
        <is>
          <t>Torrent Pharmaceuticals Ltd.</t>
        </is>
      </c>
      <c r="B66" s="17" t="inlineStr">
        <is>
          <t>INE685A01028</t>
        </is>
      </c>
      <c r="C66" s="17" t="inlineStr">
        <is>
          <t>Pharmaceuticals &amp; Biotechnology</t>
        </is>
      </c>
      <c r="D66" s="156" t="n">
        <v>41452</v>
      </c>
      <c r="E66" s="7" t="n">
        <v>1493.6</v>
      </c>
      <c r="F66" s="8" t="n">
        <v>0.0047</v>
      </c>
      <c r="G66" s="39" t="n"/>
    </row>
    <row r="67">
      <c r="A67" s="38" t="inlineStr">
        <is>
          <t>JK Cement Ltd.</t>
        </is>
      </c>
      <c r="B67" s="17" t="inlineStr">
        <is>
          <t>INE823G01014</t>
        </is>
      </c>
      <c r="C67" s="17" t="inlineStr">
        <is>
          <t>Cement &amp; Cement Products</t>
        </is>
      </c>
      <c r="D67" s="156" t="n">
        <v>22721</v>
      </c>
      <c r="E67" s="7" t="n">
        <v>1431.42</v>
      </c>
      <c r="F67" s="8" t="n">
        <v>0.0045</v>
      </c>
      <c r="G67" s="39" t="n"/>
    </row>
    <row r="68">
      <c r="A68" s="38" t="inlineStr">
        <is>
          <t>ZF Commercial Vehicle Ctrl Sys Ind Ltd.</t>
        </is>
      </c>
      <c r="B68" s="17" t="inlineStr">
        <is>
          <t>INE342J01019</t>
        </is>
      </c>
      <c r="C68" s="17" t="inlineStr">
        <is>
          <t>Auto Components</t>
        </is>
      </c>
      <c r="D68" s="156" t="n">
        <v>10997</v>
      </c>
      <c r="E68" s="7" t="n">
        <v>1419.16</v>
      </c>
      <c r="F68" s="8" t="n">
        <v>0.0045</v>
      </c>
      <c r="G68" s="39" t="n"/>
    </row>
    <row r="69">
      <c r="A69" s="38" t="inlineStr">
        <is>
          <t>Trent Ltd.</t>
        </is>
      </c>
      <c r="B69" s="17" t="inlineStr">
        <is>
          <t>INE849A01020</t>
        </is>
      </c>
      <c r="C69" s="17" t="inlineStr">
        <is>
          <t>Retailing</t>
        </is>
      </c>
      <c r="D69" s="156" t="n">
        <v>29796</v>
      </c>
      <c r="E69" s="7" t="n">
        <v>1393.71</v>
      </c>
      <c r="F69" s="8" t="n">
        <v>0.0044</v>
      </c>
      <c r="G69" s="39" t="n"/>
    </row>
    <row r="70">
      <c r="A70" s="38" t="inlineStr">
        <is>
          <t>Coromandel International Ltd.</t>
        </is>
      </c>
      <c r="B70" s="17" t="inlineStr">
        <is>
          <t>INE169A01031</t>
        </is>
      </c>
      <c r="C70" s="17" t="inlineStr">
        <is>
          <t>Fertilizers &amp; Agrochemicals</t>
        </is>
      </c>
      <c r="D70" s="156" t="n">
        <v>57708</v>
      </c>
      <c r="E70" s="7" t="n">
        <v>1297.51</v>
      </c>
      <c r="F70" s="8" t="n">
        <v>0.0041</v>
      </c>
      <c r="G70" s="39" t="n"/>
    </row>
    <row r="71">
      <c r="A71" s="38" t="inlineStr">
        <is>
          <t>Minda Corporation Ltd.</t>
        </is>
      </c>
      <c r="B71" s="17" t="inlineStr">
        <is>
          <t>INE842C01021</t>
        </is>
      </c>
      <c r="C71" s="17" t="inlineStr">
        <is>
          <t>Auto Components</t>
        </is>
      </c>
      <c r="D71" s="156" t="n">
        <v>225022</v>
      </c>
      <c r="E71" s="7" t="n">
        <v>1281.39</v>
      </c>
      <c r="F71" s="8" t="n">
        <v>0.0041</v>
      </c>
      <c r="G71" s="39" t="n"/>
    </row>
    <row r="72">
      <c r="A72" s="38" t="inlineStr">
        <is>
          <t>Bharti Airtel Ltd.</t>
        </is>
      </c>
      <c r="B72" s="17" t="inlineStr">
        <is>
          <t>IN9397D01014</t>
        </is>
      </c>
      <c r="C72" s="17" t="inlineStr">
        <is>
          <t>Telecom - Services</t>
        </is>
      </c>
      <c r="D72" s="156" t="n">
        <v>90000</v>
      </c>
      <c r="E72" s="7" t="n">
        <v>1266.93</v>
      </c>
      <c r="F72" s="8" t="n">
        <v>0.004</v>
      </c>
      <c r="G72" s="39" t="n"/>
    </row>
    <row r="73">
      <c r="A73" s="38" t="inlineStr">
        <is>
          <t>GAIL (India) Ltd.</t>
        </is>
      </c>
      <c r="B73" s="17" t="inlineStr">
        <is>
          <t>INE129A01019</t>
        </is>
      </c>
      <c r="C73" s="17" t="inlineStr">
        <is>
          <t>Gas</t>
        </is>
      </c>
      <c r="D73" s="156" t="n">
        <v>700000</v>
      </c>
      <c r="E73" s="7" t="n">
        <v>1234.03</v>
      </c>
      <c r="F73" s="8" t="n">
        <v>0.0039</v>
      </c>
      <c r="G73" s="39" t="n"/>
    </row>
    <row r="74">
      <c r="A74" s="38" t="inlineStr">
        <is>
          <t>Britannia Industries Ltd.</t>
        </is>
      </c>
      <c r="B74" s="17" t="inlineStr">
        <is>
          <t>INE216A01030</t>
        </is>
      </c>
      <c r="C74" s="17" t="inlineStr">
        <is>
          <t>Food Products</t>
        </is>
      </c>
      <c r="D74" s="156" t="n">
        <v>19484</v>
      </c>
      <c r="E74" s="7" t="n">
        <v>1167.29</v>
      </c>
      <c r="F74" s="8" t="n">
        <v>0.0037</v>
      </c>
      <c r="G74" s="39" t="n"/>
    </row>
    <row r="75">
      <c r="A75" s="38" t="inlineStr">
        <is>
          <t>Tata Steel Ltd.</t>
        </is>
      </c>
      <c r="B75" s="17" t="inlineStr">
        <is>
          <t>INE081A01020</t>
        </is>
      </c>
      <c r="C75" s="17" t="inlineStr">
        <is>
          <t>Ferrous Metals</t>
        </is>
      </c>
      <c r="D75" s="156" t="n">
        <v>672713</v>
      </c>
      <c r="E75" s="7" t="n">
        <v>1135.34</v>
      </c>
      <c r="F75" s="8" t="n">
        <v>0.0036</v>
      </c>
      <c r="G75" s="39" t="n"/>
    </row>
    <row r="76">
      <c r="A76" s="38" t="inlineStr">
        <is>
          <t>Mankind Pharma Ltd.</t>
        </is>
      </c>
      <c r="B76" s="17" t="inlineStr">
        <is>
          <t>INE634S01028</t>
        </is>
      </c>
      <c r="C76" s="17" t="inlineStr">
        <is>
          <t>Pharmaceuticals &amp; Biotechnology</t>
        </is>
      </c>
      <c r="D76" s="156" t="n">
        <v>45256</v>
      </c>
      <c r="E76" s="7" t="n">
        <v>1102.3</v>
      </c>
      <c r="F76" s="8" t="n">
        <v>0.0035</v>
      </c>
      <c r="G76" s="39" t="n"/>
    </row>
    <row r="77">
      <c r="A77" s="38" t="inlineStr">
        <is>
          <t>CCL Products (India) Ltd.</t>
        </is>
      </c>
      <c r="B77" s="17" t="inlineStr">
        <is>
          <t>INE421D01022</t>
        </is>
      </c>
      <c r="C77" s="17" t="inlineStr">
        <is>
          <t>Agricultural Food &amp; other Products</t>
        </is>
      </c>
      <c r="D77" s="156" t="n">
        <v>128584</v>
      </c>
      <c r="E77" s="7" t="n">
        <v>1086.86</v>
      </c>
      <c r="F77" s="8" t="n">
        <v>0.0034</v>
      </c>
      <c r="G77" s="39" t="n"/>
    </row>
    <row r="78">
      <c r="A78" s="38" t="inlineStr">
        <is>
          <t>Craftsman Automation Ltd.</t>
        </is>
      </c>
      <c r="B78" s="17" t="inlineStr">
        <is>
          <t>INE00LO01017</t>
        </is>
      </c>
      <c r="C78" s="17" t="inlineStr">
        <is>
          <t>Auto Components</t>
        </is>
      </c>
      <c r="D78" s="156" t="n">
        <v>15676</v>
      </c>
      <c r="E78" s="7" t="n">
        <v>1064.95</v>
      </c>
      <c r="F78" s="8" t="n">
        <v>0.0034</v>
      </c>
      <c r="G78" s="39" t="n"/>
    </row>
    <row r="79">
      <c r="A79" s="38" t="inlineStr">
        <is>
          <t>Urban Company Ltd.</t>
        </is>
      </c>
      <c r="B79" s="17" t="inlineStr">
        <is>
          <t>INE0CAZ01013</t>
        </is>
      </c>
      <c r="C79" s="17" t="inlineStr">
        <is>
          <t>Retailing</t>
        </is>
      </c>
      <c r="D79" s="156" t="n">
        <v>629165</v>
      </c>
      <c r="E79" s="7" t="n">
        <v>1053.1</v>
      </c>
      <c r="F79" s="8" t="n">
        <v>0.0033</v>
      </c>
      <c r="G79" s="39" t="n"/>
    </row>
    <row r="80">
      <c r="A80" s="38" t="inlineStr">
        <is>
          <t>Cipla Ltd.</t>
        </is>
      </c>
      <c r="B80" s="17" t="inlineStr">
        <is>
          <t>INE059A01026</t>
        </is>
      </c>
      <c r="C80" s="17" t="inlineStr">
        <is>
          <t>Pharmaceuticals &amp; Biotechnology</t>
        </is>
      </c>
      <c r="D80" s="156" t="n">
        <v>69770</v>
      </c>
      <c r="E80" s="7" t="n">
        <v>1048.85</v>
      </c>
      <c r="F80" s="8" t="n">
        <v>0.0033</v>
      </c>
      <c r="G80" s="39" t="n"/>
    </row>
    <row r="81">
      <c r="A81" s="38" t="inlineStr">
        <is>
          <t>Cholamandalam Financial Holdings Ltd.</t>
        </is>
      </c>
      <c r="B81" s="17" t="inlineStr">
        <is>
          <t>INE149A01033</t>
        </is>
      </c>
      <c r="C81" s="17" t="inlineStr">
        <is>
          <t>Finance</t>
        </is>
      </c>
      <c r="D81" s="156" t="n">
        <v>55467</v>
      </c>
      <c r="E81" s="7" t="n">
        <v>1045.55</v>
      </c>
      <c r="F81" s="8" t="n">
        <v>0.0033</v>
      </c>
      <c r="G81" s="39" t="n"/>
    </row>
    <row r="82">
      <c r="A82" s="38" t="inlineStr">
        <is>
          <t>Coforge Ltd.</t>
        </is>
      </c>
      <c r="B82" s="17" t="inlineStr">
        <is>
          <t>INE591G01025</t>
        </is>
      </c>
      <c r="C82" s="17" t="inlineStr">
        <is>
          <t>IT - Software</t>
        </is>
      </c>
      <c r="D82" s="156" t="n">
        <v>65007</v>
      </c>
      <c r="E82" s="7" t="n">
        <v>1034.26</v>
      </c>
      <c r="F82" s="8" t="n">
        <v>0.0033</v>
      </c>
      <c r="G82" s="39" t="n"/>
    </row>
    <row r="83">
      <c r="A83" s="38" t="inlineStr">
        <is>
          <t>JSW Cement Ltd.</t>
        </is>
      </c>
      <c r="B83" s="17" t="inlineStr">
        <is>
          <t>INE718I01012</t>
        </is>
      </c>
      <c r="C83" s="17" t="inlineStr">
        <is>
          <t>Cement &amp; Cement Products</t>
        </is>
      </c>
      <c r="D83" s="156" t="n">
        <v>719680</v>
      </c>
      <c r="E83" s="7" t="n">
        <v>992.37</v>
      </c>
      <c r="F83" s="8" t="n">
        <v>0.0031</v>
      </c>
      <c r="G83" s="39" t="n"/>
    </row>
    <row r="84">
      <c r="A84" s="38" t="inlineStr">
        <is>
          <t>Indiqube Spaces Ltd.</t>
        </is>
      </c>
      <c r="B84" s="17" t="inlineStr">
        <is>
          <t>INE06ST01018</t>
        </is>
      </c>
      <c r="C84" s="17" t="inlineStr">
        <is>
          <t>Commercial Services &amp; Supplies</t>
        </is>
      </c>
      <c r="D84" s="156" t="n">
        <v>421911</v>
      </c>
      <c r="E84" s="7" t="n">
        <v>961.96</v>
      </c>
      <c r="F84" s="8" t="n">
        <v>0.003</v>
      </c>
      <c r="G84" s="39" t="n"/>
    </row>
    <row r="85">
      <c r="A85" s="38" t="inlineStr">
        <is>
          <t>SJVN Ltd.</t>
        </is>
      </c>
      <c r="B85" s="17" t="inlineStr">
        <is>
          <t>INE002L01015</t>
        </is>
      </c>
      <c r="C85" s="17" t="inlineStr">
        <is>
          <t>Power</t>
        </is>
      </c>
      <c r="D85" s="156" t="n">
        <v>1052385</v>
      </c>
      <c r="E85" s="7" t="n">
        <v>950.51</v>
      </c>
      <c r="F85" s="8" t="n">
        <v>0.003</v>
      </c>
      <c r="G85" s="39" t="n"/>
    </row>
    <row r="86">
      <c r="A86" s="38" t="inlineStr">
        <is>
          <t>Sri Lotus Developers And Realty Ltd.</t>
        </is>
      </c>
      <c r="B86" s="17" t="inlineStr">
        <is>
          <t>INE0V9Q01010</t>
        </is>
      </c>
      <c r="C86" s="17" t="inlineStr">
        <is>
          <t>Realty</t>
        </is>
      </c>
      <c r="D86" s="156" t="n">
        <v>500000</v>
      </c>
      <c r="E86" s="7" t="n">
        <v>945.35</v>
      </c>
      <c r="F86" s="8" t="n">
        <v>0.003</v>
      </c>
      <c r="G86" s="39" t="n"/>
    </row>
    <row r="87">
      <c r="A87" s="38" t="inlineStr">
        <is>
          <t>GNG Electronics Ltd.</t>
        </is>
      </c>
      <c r="B87" s="17" t="inlineStr">
        <is>
          <t>INE18JU01028</t>
        </is>
      </c>
      <c r="C87" s="17" t="inlineStr">
        <is>
          <t>IT - Hardware</t>
        </is>
      </c>
      <c r="D87" s="156" t="n">
        <v>246867</v>
      </c>
      <c r="E87" s="7" t="n">
        <v>858.97</v>
      </c>
      <c r="F87" s="8" t="n">
        <v>0.0027</v>
      </c>
      <c r="G87" s="39" t="n"/>
    </row>
    <row r="88">
      <c r="A88" s="38" t="inlineStr">
        <is>
          <t>Abbott India Ltd.</t>
        </is>
      </c>
      <c r="B88" s="17" t="inlineStr">
        <is>
          <t>INE358A01014</t>
        </is>
      </c>
      <c r="C88" s="17" t="inlineStr">
        <is>
          <t>Pharmaceuticals &amp; Biotechnology</t>
        </is>
      </c>
      <c r="D88" s="156" t="n">
        <v>2613</v>
      </c>
      <c r="E88" s="7" t="n">
        <v>765.35</v>
      </c>
      <c r="F88" s="8" t="n">
        <v>0.0024</v>
      </c>
      <c r="G88" s="39" t="n"/>
    </row>
    <row r="89">
      <c r="A89" s="38" t="inlineStr">
        <is>
          <t>Bansal Wire Industries Ltd.</t>
        </is>
      </c>
      <c r="B89" s="17" t="inlineStr">
        <is>
          <t>INE0B9K01025</t>
        </is>
      </c>
      <c r="C89" s="17" t="inlineStr">
        <is>
          <t>Industrial Products</t>
        </is>
      </c>
      <c r="D89" s="156" t="n">
        <v>208824</v>
      </c>
      <c r="E89" s="7" t="n">
        <v>706.76</v>
      </c>
      <c r="F89" s="8" t="n">
        <v>0.0022</v>
      </c>
      <c r="G89" s="39" t="n"/>
    </row>
    <row r="90">
      <c r="A90" s="38" t="inlineStr">
        <is>
          <t>Jyoti CNC Automation Ltd.</t>
        </is>
      </c>
      <c r="B90" s="17" t="inlineStr">
        <is>
          <t>INE980O01024</t>
        </is>
      </c>
      <c r="C90" s="17" t="inlineStr">
        <is>
          <t>Industrial Manufacturing</t>
        </is>
      </c>
      <c r="D90" s="156" t="n">
        <v>70000</v>
      </c>
      <c r="E90" s="7" t="n">
        <v>594.9299999999999</v>
      </c>
      <c r="F90" s="8" t="n">
        <v>0.0019</v>
      </c>
      <c r="G90" s="39" t="n"/>
    </row>
    <row r="91">
      <c r="A91" s="38" t="inlineStr">
        <is>
          <t>All Time Plastics Ltd.</t>
        </is>
      </c>
      <c r="B91" s="17" t="inlineStr">
        <is>
          <t>INE0GV601021</t>
        </is>
      </c>
      <c r="C91" s="17" t="inlineStr">
        <is>
          <t>Consumer Durables</t>
        </is>
      </c>
      <c r="D91" s="156" t="n">
        <v>181494</v>
      </c>
      <c r="E91" s="7" t="n">
        <v>476.42</v>
      </c>
      <c r="F91" s="8" t="n">
        <v>0.0015</v>
      </c>
      <c r="G91" s="39" t="n"/>
    </row>
    <row r="92">
      <c r="A92" s="38" t="inlineStr">
        <is>
          <t>Brigade Hotel Ventures Ltd.</t>
        </is>
      </c>
      <c r="B92" s="17" t="inlineStr">
        <is>
          <t>INE03NU01014</t>
        </is>
      </c>
      <c r="C92" s="17" t="inlineStr">
        <is>
          <t>Leisure Services</t>
        </is>
      </c>
      <c r="D92" s="156" t="n">
        <v>555436</v>
      </c>
      <c r="E92" s="7" t="n">
        <v>456.29</v>
      </c>
      <c r="F92" s="8" t="n">
        <v>0.0014</v>
      </c>
      <c r="G92" s="39" t="n"/>
    </row>
    <row r="93">
      <c r="A93" s="38" t="inlineStr">
        <is>
          <t>Oswal Pumps Ltd.</t>
        </is>
      </c>
      <c r="B93" s="17" t="inlineStr">
        <is>
          <t>INE0BYP01024</t>
        </is>
      </c>
      <c r="C93" s="17" t="inlineStr">
        <is>
          <t>Industrial Products</t>
        </is>
      </c>
      <c r="D93" s="156" t="n">
        <v>59884</v>
      </c>
      <c r="E93" s="7" t="n">
        <v>432.36</v>
      </c>
      <c r="F93" s="8" t="n">
        <v>0.0014</v>
      </c>
      <c r="G93" s="39" t="n"/>
    </row>
    <row r="94">
      <c r="A94" s="38" t="inlineStr">
        <is>
          <t>Jain Resource Recycling Ltd.</t>
        </is>
      </c>
      <c r="B94" s="17" t="inlineStr">
        <is>
          <t>INE0YD401026</t>
        </is>
      </c>
      <c r="C94" s="17" t="inlineStr">
        <is>
          <t>Diversified Metals</t>
        </is>
      </c>
      <c r="D94" s="156" t="n">
        <v>95199</v>
      </c>
      <c r="E94" s="7" t="n">
        <v>220.86</v>
      </c>
      <c r="F94" s="8" t="n">
        <v>0.0007</v>
      </c>
      <c r="G94" s="39" t="n"/>
    </row>
    <row r="95">
      <c r="A95" s="38" t="inlineStr">
        <is>
          <t>Seshaasai Technologies Ltd.</t>
        </is>
      </c>
      <c r="B95" s="17" t="inlineStr">
        <is>
          <t>INE04VU01023</t>
        </is>
      </c>
      <c r="C95" s="17" t="inlineStr">
        <is>
          <t>Financial Technology (Fintech)</t>
        </is>
      </c>
      <c r="D95" s="156" t="n">
        <v>43892</v>
      </c>
      <c r="E95" s="7" t="n">
        <v>180.59</v>
      </c>
      <c r="F95" s="8" t="n">
        <v>0.0005999999999999999</v>
      </c>
      <c r="G95" s="39" t="n"/>
    </row>
    <row r="96">
      <c r="A96" s="38" t="inlineStr">
        <is>
          <t>Dr. Reddy's Laboratories Ltd.</t>
        </is>
      </c>
      <c r="B96" s="17" t="inlineStr">
        <is>
          <t>INE089A01031</t>
        </is>
      </c>
      <c r="C96" s="17" t="inlineStr">
        <is>
          <t>Pharmaceuticals &amp; Biotechnology</t>
        </is>
      </c>
      <c r="D96" s="156" t="n">
        <v>11028</v>
      </c>
      <c r="E96" s="7" t="n">
        <v>134.95</v>
      </c>
      <c r="F96" s="8" t="n">
        <v>0.0004</v>
      </c>
      <c r="G96" s="39" t="n"/>
    </row>
    <row r="97">
      <c r="A97" s="38" t="inlineStr">
        <is>
          <t>BROOKFIELD INDIA REAL ESTATE TRUST</t>
        </is>
      </c>
      <c r="B97" s="17" t="inlineStr">
        <is>
          <t>INE0FDU25010</t>
        </is>
      </c>
      <c r="C97" s="17" t="inlineStr">
        <is>
          <t>Realty</t>
        </is>
      </c>
      <c r="D97" s="156" t="n">
        <v>10400</v>
      </c>
      <c r="E97" s="7" t="n">
        <v>35.68</v>
      </c>
      <c r="F97" s="8" t="n">
        <v>0.0001</v>
      </c>
      <c r="G97" s="39" t="n"/>
    </row>
    <row r="98">
      <c r="A98" s="38" t="inlineStr">
        <is>
          <t>Atlanta Electricals Ltd.</t>
        </is>
      </c>
      <c r="B98" s="17" t="inlineStr">
        <is>
          <t>INE0Z4F01028</t>
        </is>
      </c>
      <c r="C98" s="17" t="inlineStr">
        <is>
          <t>Electrical Equipment</t>
        </is>
      </c>
      <c r="D98" s="156" t="n">
        <v>3992</v>
      </c>
      <c r="E98" s="7" t="n">
        <v>31.64</v>
      </c>
      <c r="F98" s="8" t="n">
        <v>0.0001</v>
      </c>
      <c r="G98" s="39" t="n"/>
    </row>
    <row r="99">
      <c r="A99" s="38" t="n"/>
      <c r="B99" s="17" t="n"/>
      <c r="C99" s="17" t="n"/>
      <c r="D99" s="156" t="n"/>
      <c r="E99" s="7" t="n"/>
      <c r="F99" s="8" t="n"/>
      <c r="G99" s="39" t="n"/>
    </row>
    <row r="100">
      <c r="A100" s="40" t="inlineStr">
        <is>
          <t>Sub Total</t>
        </is>
      </c>
      <c r="B100" s="18" t="n"/>
      <c r="C100" s="18" t="n"/>
      <c r="D100" s="157" t="n"/>
      <c r="E100" s="20">
        <f>SUM(E10:E99)</f>
        <v/>
      </c>
      <c r="F100" s="21">
        <f>SUM(F10:F99)</f>
        <v/>
      </c>
      <c r="G100" s="41" t="n"/>
    </row>
    <row r="101">
      <c r="E101" s="7" t="n"/>
      <c r="F101" s="8" t="n"/>
    </row>
    <row r="102">
      <c r="A102" s="42" t="inlineStr">
        <is>
          <t>TOTAL</t>
        </is>
      </c>
      <c r="B102" s="145" t="n"/>
      <c r="C102" s="145" t="n"/>
      <c r="D102" s="158" t="n"/>
      <c r="E102" s="20" t="n">
        <v>236770.7</v>
      </c>
      <c r="F102" s="21" t="n">
        <v>0.7486999999999994</v>
      </c>
      <c r="G102" s="41" t="n"/>
    </row>
    <row r="103">
      <c r="A103" s="38" t="n"/>
      <c r="B103" s="17" t="n"/>
      <c r="C103" s="17" t="n"/>
      <c r="D103" s="156" t="n"/>
      <c r="E103" s="7" t="n"/>
      <c r="F103" s="8" t="n"/>
      <c r="G103" s="39" t="n"/>
    </row>
    <row r="104">
      <c r="A104" s="40" t="inlineStr">
        <is>
          <t>Derivatives</t>
        </is>
      </c>
      <c r="B104" s="17" t="n"/>
      <c r="C104" s="17" t="n"/>
      <c r="D104" s="156" t="n"/>
      <c r="E104" s="7" t="n"/>
      <c r="F104" s="8" t="n"/>
      <c r="G104" s="39" t="n"/>
    </row>
    <row r="105">
      <c r="A105" s="40" t="inlineStr">
        <is>
          <t>(a) Index/Stock Future</t>
        </is>
      </c>
      <c r="B105" s="17" t="n"/>
      <c r="C105" s="17" t="n"/>
      <c r="D105" s="156" t="n"/>
      <c r="E105" s="7" t="n"/>
      <c r="F105" s="8" t="n"/>
      <c r="G105" s="39" t="n"/>
    </row>
    <row r="106">
      <c r="A106" s="38" t="inlineStr">
        <is>
          <t>Avenue Supermarts Ltd.28/10/2025</t>
        </is>
      </c>
      <c r="B106" s="17" t="n"/>
      <c r="C106" s="17" t="n"/>
      <c r="D106" s="156" t="n">
        <v>75150</v>
      </c>
      <c r="E106" s="7" t="n">
        <v>3345.38</v>
      </c>
      <c r="F106" s="8" t="n">
        <v>0.010582</v>
      </c>
      <c r="G106" s="39" t="n"/>
    </row>
    <row r="107">
      <c r="A107" s="38" t="inlineStr">
        <is>
          <t>Dr. Reddy's Laboratories Ltd.28/10/2025</t>
        </is>
      </c>
      <c r="B107" s="17" t="n"/>
      <c r="C107" s="17" t="n"/>
      <c r="D107" s="156" t="n">
        <v>107500</v>
      </c>
      <c r="E107" s="7" t="n">
        <v>1322.25</v>
      </c>
      <c r="F107" s="8" t="n">
        <v>0.004182</v>
      </c>
      <c r="G107" s="39" t="n"/>
    </row>
    <row r="108">
      <c r="A108" s="38" t="inlineStr">
        <is>
          <t>KFIN Technologies Ltd.28/10/2025</t>
        </is>
      </c>
      <c r="B108" s="17" t="n"/>
      <c r="C108" s="17" t="n"/>
      <c r="D108" s="156" t="n">
        <v>100800</v>
      </c>
      <c r="E108" s="7" t="n">
        <v>1065.46</v>
      </c>
      <c r="F108" s="8" t="n">
        <v>0.00337</v>
      </c>
      <c r="G108" s="39" t="n"/>
    </row>
    <row r="109">
      <c r="A109" s="40" t="inlineStr">
        <is>
          <t>Sub Total</t>
        </is>
      </c>
      <c r="B109" s="18" t="n"/>
      <c r="C109" s="18" t="n"/>
      <c r="D109" s="157" t="n"/>
      <c r="E109" s="20" t="n">
        <v>5733.09</v>
      </c>
      <c r="F109" s="21" t="n">
        <v>0.018134</v>
      </c>
      <c r="G109" s="41" t="n"/>
    </row>
    <row r="110">
      <c r="A110" s="38" t="n"/>
      <c r="B110" s="17" t="n"/>
      <c r="C110" s="17" t="n"/>
      <c r="D110" s="156" t="n"/>
      <c r="E110" s="7" t="n"/>
      <c r="F110" s="8" t="n"/>
      <c r="G110" s="39" t="n"/>
    </row>
    <row r="111">
      <c r="A111" s="38" t="n"/>
      <c r="B111" s="17" t="n"/>
      <c r="C111" s="17" t="n"/>
      <c r="D111" s="156" t="n"/>
      <c r="E111" s="7" t="n"/>
      <c r="F111" s="8" t="n"/>
      <c r="G111" s="39" t="n"/>
    </row>
    <row r="112">
      <c r="A112" s="38" t="n"/>
      <c r="B112" s="17" t="n"/>
      <c r="C112" s="17" t="n"/>
      <c r="D112" s="156" t="n"/>
      <c r="E112" s="7" t="n"/>
      <c r="F112" s="8" t="n"/>
      <c r="G112" s="39" t="n"/>
    </row>
    <row r="113">
      <c r="A113" s="42" t="inlineStr">
        <is>
          <t>TOTAL</t>
        </is>
      </c>
      <c r="B113" s="145" t="n"/>
      <c r="C113" s="145" t="n"/>
      <c r="D113" s="158" t="n"/>
      <c r="E113" s="20" t="n">
        <v>5733.09</v>
      </c>
      <c r="F113" s="21" t="n">
        <v>0.018134</v>
      </c>
      <c r="G113" s="41" t="n"/>
    </row>
    <row r="114">
      <c r="A114" s="38" t="n"/>
      <c r="B114" s="17" t="n"/>
      <c r="C114" s="17" t="n"/>
      <c r="D114" s="156" t="n"/>
      <c r="E114" s="7" t="n"/>
      <c r="F114" s="8" t="n"/>
      <c r="G114" s="39" t="n"/>
    </row>
    <row r="115">
      <c r="A115" s="40" t="inlineStr">
        <is>
          <t>Debt Instruments</t>
        </is>
      </c>
      <c r="B115" s="17" t="n"/>
      <c r="C115" s="17" t="n"/>
      <c r="D115" s="156" t="n"/>
      <c r="E115" s="7" t="n"/>
      <c r="F115" s="8" t="n"/>
      <c r="G115" s="39" t="n"/>
    </row>
    <row r="116">
      <c r="A116" s="40" t="inlineStr">
        <is>
          <t>(a)Listed / Awaiting listing on stock Exchanges</t>
        </is>
      </c>
      <c r="B116" s="17" t="n"/>
      <c r="C116" s="17" t="n"/>
      <c r="D116" s="156" t="n"/>
      <c r="E116" s="7" t="n"/>
      <c r="F116" s="8" t="n"/>
      <c r="G116" s="39" t="n"/>
    </row>
    <row r="117">
      <c r="A117" s="38" t="inlineStr">
        <is>
          <t>7.40% National Bank for Agriculture and Rural Development NCD Red 30-01-2026 **</t>
        </is>
      </c>
      <c r="B117" s="17" t="inlineStr">
        <is>
          <t>INE261F08DO9</t>
        </is>
      </c>
      <c r="C117" s="17" t="inlineStr">
        <is>
          <t>CRISIL AAA</t>
        </is>
      </c>
      <c r="D117" s="156" t="n">
        <v>19000000</v>
      </c>
      <c r="E117" s="7" t="n">
        <v>19052.21</v>
      </c>
      <c r="F117" s="8" t="n">
        <v>0.0603</v>
      </c>
      <c r="G117" s="39" t="n">
        <v>0.06245</v>
      </c>
    </row>
    <row r="118">
      <c r="A118" s="38" t="inlineStr">
        <is>
          <t>7.92% Aditya Birla Cap Ncd Red 27-12-27**</t>
        </is>
      </c>
      <c r="B118" s="17" t="inlineStr">
        <is>
          <t>INE860H07IG1</t>
        </is>
      </c>
      <c r="C118" s="17" t="inlineStr">
        <is>
          <t>ICRA AAA</t>
        </is>
      </c>
      <c r="D118" s="156" t="n">
        <v>7500000</v>
      </c>
      <c r="E118" s="7" t="n">
        <v>7606.61</v>
      </c>
      <c r="F118" s="8" t="n">
        <v>0.0241</v>
      </c>
      <c r="G118" s="39" t="n">
        <v>0.07185</v>
      </c>
    </row>
    <row r="119">
      <c r="A119" s="38" t="inlineStr">
        <is>
          <t>7.65% HDB Financial Services Ltd Ncd 10-09-27</t>
        </is>
      </c>
      <c r="B119" s="17" t="inlineStr">
        <is>
          <t>INE756I07EJ2</t>
        </is>
      </c>
      <c r="C119" s="17" t="inlineStr">
        <is>
          <t>CRISIL AAA</t>
        </is>
      </c>
      <c r="D119" s="156" t="n">
        <v>7500000</v>
      </c>
      <c r="E119" s="7" t="n">
        <v>7567.63</v>
      </c>
      <c r="F119" s="8" t="n">
        <v>0.0239</v>
      </c>
      <c r="G119" s="39" t="n">
        <v>0.0713</v>
      </c>
    </row>
    <row r="120">
      <c r="A120" s="38" t="inlineStr">
        <is>
          <t>8.17% Aditya Birla Housing Finance Ltd Sr D1 Ncd 25-08-27**</t>
        </is>
      </c>
      <c r="B120" s="17" t="inlineStr">
        <is>
          <t>INE831R07466</t>
        </is>
      </c>
      <c r="C120" s="17" t="inlineStr">
        <is>
          <t>ICRA AAA</t>
        </is>
      </c>
      <c r="D120" s="156" t="n">
        <v>2500000</v>
      </c>
      <c r="E120" s="7" t="n">
        <v>2544.68</v>
      </c>
      <c r="F120" s="8" t="n">
        <v>0.008</v>
      </c>
      <c r="G120" s="39" t="n">
        <v>0.071177</v>
      </c>
    </row>
    <row r="121">
      <c r="A121" s="38" t="inlineStr">
        <is>
          <t>7.54% Small Industries Development Bank of India NCD Sr Viii Red 12-01-2026**</t>
        </is>
      </c>
      <c r="B121" s="17" t="inlineStr">
        <is>
          <t>INE556F08KF5</t>
        </is>
      </c>
      <c r="C121" s="17" t="inlineStr">
        <is>
          <t>ICRA AAA</t>
        </is>
      </c>
      <c r="D121" s="156" t="n">
        <v>2500000</v>
      </c>
      <c r="E121" s="7" t="n">
        <v>2509.29</v>
      </c>
      <c r="F121" s="8" t="n">
        <v>0.007900000000000001</v>
      </c>
      <c r="G121" s="39" t="n">
        <v>0.06135</v>
      </c>
    </row>
    <row r="122">
      <c r="A122" s="40" t="inlineStr">
        <is>
          <t>Sub Total</t>
        </is>
      </c>
      <c r="B122" s="18" t="n"/>
      <c r="C122" s="18" t="n"/>
      <c r="D122" s="157" t="n"/>
      <c r="E122" s="20" t="n">
        <v>39280.42</v>
      </c>
      <c r="F122" s="21" t="n">
        <v>0.1242</v>
      </c>
      <c r="G122" s="41" t="n"/>
    </row>
    <row r="123">
      <c r="A123" s="38" t="n"/>
      <c r="B123" s="17" t="n"/>
      <c r="C123" s="17" t="n"/>
      <c r="D123" s="156" t="n"/>
      <c r="E123" s="7" t="n"/>
      <c r="F123" s="8" t="n"/>
      <c r="G123" s="39" t="n"/>
    </row>
    <row r="124">
      <c r="A124" s="40" t="inlineStr">
        <is>
          <t>Government Securities</t>
        </is>
      </c>
      <c r="B124" s="17" t="n"/>
      <c r="C124" s="17" t="n"/>
      <c r="D124" s="156" t="n"/>
      <c r="E124" s="7" t="n"/>
      <c r="F124" s="8" t="n"/>
      <c r="G124" s="39" t="n"/>
    </row>
    <row r="125">
      <c r="A125" s="38" t="inlineStr">
        <is>
          <t>7.10% Govt Of India Red 18-04-2029</t>
        </is>
      </c>
      <c r="B125" s="17" t="inlineStr">
        <is>
          <t>IN0020220011</t>
        </is>
      </c>
      <c r="C125" s="17" t="inlineStr">
        <is>
          <t>SOVEREIGN</t>
        </is>
      </c>
      <c r="D125" s="156" t="n">
        <v>2000000</v>
      </c>
      <c r="E125" s="7" t="n">
        <v>2066.85</v>
      </c>
      <c r="F125" s="8" t="n">
        <v>0.0065</v>
      </c>
      <c r="G125" s="39" t="n">
        <v>0.061288</v>
      </c>
    </row>
    <row r="126">
      <c r="A126" s="40" t="inlineStr">
        <is>
          <t>Sub Total</t>
        </is>
      </c>
      <c r="B126" s="18" t="n"/>
      <c r="C126" s="18" t="n"/>
      <c r="D126" s="157" t="n"/>
      <c r="E126" s="20" t="n">
        <v>2066.85</v>
      </c>
      <c r="F126" s="21" t="n">
        <v>0.0065</v>
      </c>
      <c r="G126" s="41" t="n"/>
    </row>
    <row r="127">
      <c r="A127" s="38" t="n"/>
      <c r="B127" s="17" t="n"/>
      <c r="C127" s="17" t="n"/>
      <c r="D127" s="156" t="n"/>
      <c r="E127" s="7" t="n"/>
      <c r="F127" s="8" t="n"/>
      <c r="G127" s="39" t="n"/>
    </row>
    <row r="128">
      <c r="A128" s="40" t="inlineStr">
        <is>
          <t>(b)Privately Placed/Unlisted</t>
        </is>
      </c>
      <c r="B128" s="17" t="n"/>
      <c r="C128" s="17" t="n"/>
      <c r="D128" s="156" t="n"/>
      <c r="E128" s="7" t="n"/>
      <c r="F128" s="8" t="n"/>
      <c r="G128" s="39" t="n"/>
    </row>
    <row r="129">
      <c r="A129" s="40" t="inlineStr">
        <is>
          <t>Sub Total</t>
        </is>
      </c>
      <c r="B129" s="17" t="n"/>
      <c r="C129" s="17" t="n"/>
      <c r="D129" s="156" t="n"/>
      <c r="E129" s="22" t="inlineStr">
        <is>
          <t>NIL</t>
        </is>
      </c>
      <c r="F129" s="23" t="inlineStr">
        <is>
          <t>NIL</t>
        </is>
      </c>
      <c r="G129" s="39" t="n"/>
    </row>
    <row r="130">
      <c r="A130" s="38" t="n"/>
      <c r="B130" s="17" t="n"/>
      <c r="C130" s="17" t="n"/>
      <c r="D130" s="156" t="n"/>
      <c r="E130" s="7" t="n"/>
      <c r="F130" s="8" t="n"/>
      <c r="G130" s="39" t="n"/>
    </row>
    <row r="131">
      <c r="A131" s="40" t="inlineStr">
        <is>
          <t>(c)Securitised Debt Instruments</t>
        </is>
      </c>
      <c r="B131" s="17" t="n"/>
      <c r="C131" s="17" t="n"/>
      <c r="D131" s="156" t="n"/>
      <c r="E131" s="7" t="n"/>
      <c r="F131" s="8" t="n"/>
      <c r="G131" s="39" t="n"/>
    </row>
    <row r="132">
      <c r="A132" s="40" t="inlineStr">
        <is>
          <t>Sub Total</t>
        </is>
      </c>
      <c r="B132" s="17" t="n"/>
      <c r="C132" s="17" t="n"/>
      <c r="D132" s="156" t="n"/>
      <c r="E132" s="22" t="inlineStr">
        <is>
          <t>NIL</t>
        </is>
      </c>
      <c r="F132" s="23" t="inlineStr">
        <is>
          <t>NIL</t>
        </is>
      </c>
      <c r="G132" s="39" t="n"/>
    </row>
    <row r="133">
      <c r="A133" s="40" t="n"/>
      <c r="B133" s="17" t="n"/>
      <c r="C133" s="17" t="n"/>
      <c r="D133" s="156" t="n"/>
      <c r="E133" s="58" t="n"/>
      <c r="F133" s="59" t="n"/>
      <c r="G133" s="39" t="n"/>
    </row>
    <row r="134">
      <c r="A134" s="40" t="inlineStr">
        <is>
          <t>(d) Non-convertible Preference share</t>
        </is>
      </c>
      <c r="B134" s="17" t="n"/>
      <c r="C134" s="17" t="n"/>
      <c r="D134" s="156" t="n"/>
      <c r="E134" s="7" t="n"/>
      <c r="F134" s="8" t="n"/>
      <c r="G134" s="39" t="n"/>
    </row>
    <row r="135">
      <c r="A135" s="40" t="inlineStr">
        <is>
          <t>Listed / Awaiting listing on Stock Exchanges</t>
        </is>
      </c>
      <c r="B135" s="17" t="n"/>
      <c r="C135" s="17" t="n"/>
      <c r="D135" s="156" t="n"/>
      <c r="E135" s="7" t="n"/>
      <c r="F135" s="8" t="n"/>
      <c r="G135" s="39" t="n"/>
    </row>
    <row r="136">
      <c r="A136" s="38" t="inlineStr">
        <is>
          <t>6% TVS MOTOR CO LTD NCRPS</t>
        </is>
      </c>
      <c r="B136" s="17" t="inlineStr">
        <is>
          <t>INE494B04019</t>
        </is>
      </c>
      <c r="C136" s="17" t="inlineStr">
        <is>
          <t>Automobiles</t>
        </is>
      </c>
      <c r="D136" s="156" t="n">
        <v>217564</v>
      </c>
      <c r="E136" s="7" t="n">
        <v>21.85</v>
      </c>
      <c r="F136" s="8" t="n">
        <v>0.0001</v>
      </c>
      <c r="G136" s="39" t="n"/>
    </row>
    <row r="137">
      <c r="A137" s="40" t="inlineStr">
        <is>
          <t>Sub Total</t>
        </is>
      </c>
      <c r="B137" s="18" t="n"/>
      <c r="C137" s="18" t="n"/>
      <c r="D137" s="157" t="n"/>
      <c r="E137" s="20">
        <f>SUM(E136)</f>
        <v/>
      </c>
      <c r="F137" s="21">
        <f>SUM(F136)</f>
        <v/>
      </c>
      <c r="G137" s="41" t="n"/>
    </row>
    <row r="138">
      <c r="A138" s="40" t="n"/>
      <c r="B138" s="18" t="n"/>
      <c r="C138" s="18" t="n"/>
      <c r="D138" s="157" t="n"/>
      <c r="E138" s="20" t="n"/>
      <c r="F138" s="21" t="n"/>
      <c r="G138" s="41" t="n"/>
    </row>
    <row r="139">
      <c r="A139" s="42" t="inlineStr">
        <is>
          <t>TOTAL</t>
        </is>
      </c>
      <c r="B139" s="145" t="n"/>
      <c r="C139" s="145" t="n"/>
      <c r="D139" s="158" t="n"/>
      <c r="E139" s="20" t="n">
        <v>41369.12</v>
      </c>
      <c r="F139" s="21" t="n">
        <v>0.1308</v>
      </c>
      <c r="G139" s="41" t="n"/>
    </row>
    <row r="140">
      <c r="A140" s="38" t="n"/>
      <c r="B140" s="17" t="n"/>
      <c r="C140" s="17" t="n"/>
      <c r="D140" s="156" t="n"/>
      <c r="E140" s="7" t="n"/>
      <c r="F140" s="7" t="n"/>
      <c r="G140" s="39" t="n"/>
    </row>
    <row r="141">
      <c r="A141" s="38" t="n"/>
      <c r="B141" s="17" t="n"/>
      <c r="C141" s="17" t="n"/>
      <c r="D141" s="156" t="n"/>
      <c r="E141" s="7" t="n"/>
      <c r="F141" s="8" t="n"/>
      <c r="G141" s="39" t="n"/>
    </row>
    <row r="142">
      <c r="A142" s="40" t="inlineStr">
        <is>
          <t>Investment in Mutual fund</t>
        </is>
      </c>
      <c r="B142" s="17" t="n"/>
      <c r="C142" s="17" t="n"/>
      <c r="D142" s="156" t="n"/>
      <c r="E142" s="7" t="n"/>
      <c r="F142" s="8" t="n"/>
      <c r="G142" s="39" t="n"/>
    </row>
    <row r="143">
      <c r="A143" s="38" t="inlineStr">
        <is>
          <t>Edelweiss Liquid Fund - Direct Pl -Gr</t>
        </is>
      </c>
      <c r="B143" s="17" t="inlineStr">
        <is>
          <t>INF754K01GM4</t>
        </is>
      </c>
      <c r="C143" s="17" t="n"/>
      <c r="D143" s="156" t="n">
        <v>436107.7645</v>
      </c>
      <c r="E143" s="7" t="n">
        <v>15079.39</v>
      </c>
      <c r="F143" s="8" t="n">
        <v>0.0477</v>
      </c>
      <c r="G143" s="39" t="n"/>
    </row>
    <row r="144">
      <c r="A144" s="38" t="inlineStr">
        <is>
          <t>Edelweiss Crisil-IBX AAA NBFC-HFC-Jun 27 Index Fund</t>
        </is>
      </c>
      <c r="B144" s="17" t="inlineStr">
        <is>
          <t>INF754K01UG7</t>
        </is>
      </c>
      <c r="C144" s="17" t="n"/>
      <c r="D144" s="156" t="n">
        <v>18597042.9144</v>
      </c>
      <c r="E144" s="7" t="n">
        <v>1967.88</v>
      </c>
      <c r="F144" s="8" t="n">
        <v>0.0062</v>
      </c>
      <c r="G144" s="39" t="n"/>
    </row>
    <row r="145">
      <c r="A145" s="38" t="inlineStr">
        <is>
          <t>Edelweiss Crisil IBX AAA Financial Services Jan 28-Direct-Gr</t>
        </is>
      </c>
      <c r="B145" s="17" t="inlineStr">
        <is>
          <t>INF754K01TP0</t>
        </is>
      </c>
      <c r="C145" s="17" t="n"/>
      <c r="D145" s="156" t="n">
        <v>14999250.037</v>
      </c>
      <c r="E145" s="7" t="n">
        <v>1615.72</v>
      </c>
      <c r="F145" s="8" t="n">
        <v>0.0051</v>
      </c>
      <c r="G145" s="39" t="n"/>
    </row>
    <row r="146">
      <c r="A146" s="38" t="inlineStr">
        <is>
          <t>Edelweiss-Nifty 50-Index Fund</t>
        </is>
      </c>
      <c r="B146" s="17" t="inlineStr">
        <is>
          <t>INF754K01NB3</t>
        </is>
      </c>
      <c r="C146" s="17" t="n"/>
      <c r="D146" s="156" t="n">
        <v>1634279.088</v>
      </c>
      <c r="E146" s="7" t="n">
        <v>236.27</v>
      </c>
      <c r="F146" s="8" t="n">
        <v>0.0007</v>
      </c>
      <c r="G146" s="39" t="n"/>
    </row>
    <row r="147">
      <c r="A147" s="38" t="n"/>
      <c r="B147" s="17" t="n"/>
      <c r="C147" s="17" t="n"/>
      <c r="D147" s="156" t="n"/>
      <c r="E147" s="7" t="n"/>
      <c r="F147" s="8" t="n"/>
      <c r="G147" s="39" t="n"/>
    </row>
    <row r="148">
      <c r="A148" s="42" t="inlineStr">
        <is>
          <t>TOTAL</t>
        </is>
      </c>
      <c r="B148" s="145" t="n"/>
      <c r="C148" s="145" t="n"/>
      <c r="D148" s="158" t="n"/>
      <c r="E148" s="20" t="n">
        <v>18899.26</v>
      </c>
      <c r="F148" s="21" t="n">
        <v>0.0597</v>
      </c>
      <c r="G148" s="41" t="n"/>
    </row>
    <row r="149">
      <c r="A149" s="38" t="n"/>
      <c r="B149" s="17" t="n"/>
      <c r="C149" s="17" t="n"/>
      <c r="D149" s="156" t="n"/>
      <c r="E149" s="7" t="n"/>
      <c r="F149" s="8" t="n"/>
      <c r="G149" s="39" t="n"/>
    </row>
    <row r="150">
      <c r="A150" s="40" t="inlineStr">
        <is>
          <t>TREPS / Reverse Repo</t>
        </is>
      </c>
      <c r="B150" s="17" t="n"/>
      <c r="C150" s="17" t="n"/>
      <c r="D150" s="156" t="n"/>
      <c r="E150" s="7" t="n"/>
      <c r="F150" s="8" t="n"/>
      <c r="G150" s="39" t="n"/>
    </row>
    <row r="151">
      <c r="A151" s="38" t="inlineStr">
        <is>
          <t>Clearing Corporation of India Ltd.</t>
        </is>
      </c>
      <c r="B151" s="17" t="n"/>
      <c r="C151" s="17" t="n"/>
      <c r="D151" s="156" t="n"/>
      <c r="E151" s="7" t="n">
        <v>8302.76</v>
      </c>
      <c r="F151" s="8" t="n">
        <v>0.0263</v>
      </c>
      <c r="G151" s="39" t="n">
        <v>0.05471</v>
      </c>
    </row>
    <row r="152">
      <c r="A152" s="40" t="inlineStr">
        <is>
          <t>Sub Total</t>
        </is>
      </c>
      <c r="B152" s="18" t="n"/>
      <c r="C152" s="18" t="n"/>
      <c r="D152" s="157" t="n"/>
      <c r="E152" s="20" t="n">
        <v>8302.76</v>
      </c>
      <c r="F152" s="21" t="n">
        <v>0.0263</v>
      </c>
      <c r="G152" s="41" t="n"/>
    </row>
    <row r="153">
      <c r="A153" s="38" t="n"/>
      <c r="B153" s="17" t="n"/>
      <c r="C153" s="17" t="n"/>
      <c r="D153" s="156" t="n"/>
      <c r="E153" s="7" t="n"/>
      <c r="F153" s="8" t="n"/>
      <c r="G153" s="39" t="n"/>
    </row>
    <row r="154">
      <c r="A154" s="42" t="inlineStr">
        <is>
          <t>TOTAL</t>
        </is>
      </c>
      <c r="B154" s="145" t="n"/>
      <c r="C154" s="145" t="n"/>
      <c r="D154" s="158" t="n"/>
      <c r="E154" s="20" t="n">
        <v>8302.76</v>
      </c>
      <c r="F154" s="21" t="n">
        <v>0.0263</v>
      </c>
      <c r="G154" s="41" t="n"/>
    </row>
    <row r="155">
      <c r="A155" s="38" t="inlineStr">
        <is>
          <t>Accrued Interest</t>
        </is>
      </c>
      <c r="B155" s="17" t="n"/>
      <c r="C155" s="17" t="n"/>
      <c r="D155" s="156" t="n"/>
      <c r="E155" s="7" t="n">
        <v>1689.5312835</v>
      </c>
      <c r="F155" s="8" t="n">
        <v>0.005344</v>
      </c>
      <c r="G155" s="39" t="n"/>
    </row>
    <row r="156">
      <c r="A156" s="38" t="inlineStr">
        <is>
          <t>Net Receivables/(Payables)</t>
        </is>
      </c>
      <c r="B156" s="17" t="n"/>
      <c r="C156" s="17" t="n"/>
      <c r="D156" s="156" t="n"/>
      <c r="E156" s="7" t="n">
        <v>9090.8287165</v>
      </c>
      <c r="F156" s="8" t="n">
        <v>0.029156</v>
      </c>
      <c r="G156" s="39" t="n">
        <v>0.05471</v>
      </c>
    </row>
    <row r="157">
      <c r="A157" s="45" t="inlineStr">
        <is>
          <t>GRAND TOTAL</t>
        </is>
      </c>
      <c r="B157" s="19" t="n"/>
      <c r="C157" s="19" t="n"/>
      <c r="D157" s="161" t="n"/>
      <c r="E157" s="14" t="n">
        <v>316122.2</v>
      </c>
      <c r="F157" s="15" t="n">
        <v>1</v>
      </c>
      <c r="G157" s="46" t="n"/>
    </row>
    <row r="158">
      <c r="A158" s="29" t="n"/>
      <c r="G158" s="30" t="n"/>
    </row>
    <row r="159">
      <c r="A159" s="47" t="inlineStr">
        <is>
          <t>Net Receivables/(Payables) include Net Current Assets as well as the Mark to Market on derivative trades.</t>
        </is>
      </c>
      <c r="G159" s="30" t="n"/>
    </row>
    <row r="160">
      <c r="A160" s="47" t="inlineStr">
        <is>
          <t>**Non Traded Security</t>
        </is>
      </c>
      <c r="G160" s="30" t="n"/>
    </row>
    <row r="161">
      <c r="A161" s="29" t="n"/>
      <c r="G161" s="30" t="n"/>
    </row>
    <row r="162">
      <c r="A162" s="47" t="inlineStr">
        <is>
          <t>Notes:</t>
        </is>
      </c>
      <c r="G162" s="30" t="n"/>
    </row>
    <row r="163">
      <c r="A163" s="48" t="inlineStr">
        <is>
          <t>1. Security in default beyond its maturiy date</t>
        </is>
      </c>
      <c r="B163" s="49" t="inlineStr">
        <is>
          <t>NIL</t>
        </is>
      </c>
      <c r="G163" s="30" t="n"/>
    </row>
    <row r="164">
      <c r="A164" s="29" t="inlineStr">
        <is>
          <t>2. Net Asset Value (Rs. per unit)</t>
        </is>
      </c>
      <c r="G164" s="30" t="n"/>
    </row>
    <row r="165">
      <c r="A165" s="29" t="inlineStr">
        <is>
          <t>Plan /option (Face Value 10)</t>
        </is>
      </c>
      <c r="B165" s="49" t="inlineStr">
        <is>
          <t>As on</t>
        </is>
      </c>
      <c r="C165" s="49" t="inlineStr">
        <is>
          <t>As on</t>
        </is>
      </c>
      <c r="G165" s="30" t="n"/>
    </row>
    <row r="166">
      <c r="A166" s="29" t="n"/>
      <c r="B166" s="50" t="n">
        <v>45747</v>
      </c>
      <c r="C166" s="50" t="n">
        <v>45930</v>
      </c>
      <c r="G166" s="30" t="n"/>
    </row>
    <row r="167">
      <c r="A167" s="29" t="inlineStr">
        <is>
          <t>Direct Plan Growth Option</t>
        </is>
      </c>
      <c r="B167" t="n">
        <v>68.43000000000001</v>
      </c>
      <c r="C167" t="n">
        <v>72.87</v>
      </c>
      <c r="G167" s="51" t="n"/>
    </row>
    <row r="168">
      <c r="A168" s="29" t="inlineStr">
        <is>
          <t>Direct Plan IDCW Option</t>
        </is>
      </c>
      <c r="B168" t="n">
        <v>32.55</v>
      </c>
      <c r="C168" t="n">
        <v>33.46</v>
      </c>
      <c r="G168" s="51" t="n"/>
    </row>
    <row r="169">
      <c r="A169" s="29" t="inlineStr">
        <is>
          <t>Plan B - Growth option</t>
        </is>
      </c>
      <c r="B169" t="n">
        <v>59.06</v>
      </c>
      <c r="C169" t="n">
        <v>62.41</v>
      </c>
      <c r="G169" s="51" t="n"/>
    </row>
    <row r="170">
      <c r="A170" s="29" t="inlineStr">
        <is>
          <t>Plan B - IDCW option</t>
        </is>
      </c>
      <c r="B170" t="n">
        <v>60.19</v>
      </c>
      <c r="C170" t="n">
        <v>63.61</v>
      </c>
      <c r="G170" s="51" t="n"/>
    </row>
    <row r="171">
      <c r="A171" s="29" t="inlineStr">
        <is>
          <t>Regular Plan Growth Option</t>
        </is>
      </c>
      <c r="B171" t="n">
        <v>59.69</v>
      </c>
      <c r="C171" t="n">
        <v>63.08</v>
      </c>
      <c r="G171" s="51" t="n"/>
    </row>
    <row r="172">
      <c r="A172" s="29" t="inlineStr">
        <is>
          <t>Regular Plan IDCW Option</t>
        </is>
      </c>
      <c r="B172" t="n">
        <v>26.78</v>
      </c>
      <c r="C172" t="n">
        <v>27.09</v>
      </c>
      <c r="G172" s="51" t="n"/>
    </row>
    <row r="173">
      <c r="A173" s="29" t="n"/>
      <c r="G173" s="51" t="n"/>
    </row>
    <row r="174">
      <c r="A174" s="29" t="inlineStr">
        <is>
          <t>3. Total Dividend (Net) declared during the half year period</t>
        </is>
      </c>
      <c r="G174" s="30" t="n"/>
    </row>
    <row r="175">
      <c r="A175" s="29" t="n"/>
      <c r="G175" s="30" t="n"/>
    </row>
    <row r="176">
      <c r="A176" s="163" t="inlineStr">
        <is>
          <t>Plan/Option Name</t>
        </is>
      </c>
      <c r="B176" s="164" t="inlineStr">
        <is>
          <t> </t>
        </is>
      </c>
      <c r="C176" s="164" t="inlineStr">
        <is>
          <t>individual &amp; HUF</t>
        </is>
      </c>
      <c r="D176" s="164" t="inlineStr">
        <is>
          <t>others</t>
        </is>
      </c>
      <c r="G176" s="30" t="n"/>
    </row>
    <row r="177">
      <c r="A177" s="163" t="inlineStr">
        <is>
          <t>Direct Plan IDCW</t>
        </is>
      </c>
      <c r="B177" s="164" t="n"/>
      <c r="C177" s="164" t="n">
        <v>1.2</v>
      </c>
      <c r="D177" s="164" t="n">
        <v>1.2</v>
      </c>
      <c r="G177" s="30" t="n"/>
    </row>
    <row r="178">
      <c r="A178" s="163" t="inlineStr">
        <is>
          <t>Regular Plan IDCW</t>
        </is>
      </c>
      <c r="B178" s="164" t="n"/>
      <c r="C178" s="164" t="n">
        <v>1.2</v>
      </c>
      <c r="D178" s="164" t="n">
        <v>1.2</v>
      </c>
      <c r="G178" s="30" t="n"/>
    </row>
    <row r="179">
      <c r="A179" s="29" t="n"/>
      <c r="G179" s="30" t="n"/>
    </row>
    <row r="180">
      <c r="A180" s="29" t="inlineStr">
        <is>
          <t>4. Bonus was declared during the half year period</t>
        </is>
      </c>
      <c r="B180" s="49" t="inlineStr">
        <is>
          <t>NIL</t>
        </is>
      </c>
      <c r="G180" s="30" t="n"/>
    </row>
    <row r="181">
      <c r="A181" s="48" t="inlineStr">
        <is>
          <t>5. Investment in Repo of Corporate Debt Securities as at September 30, 2025</t>
        </is>
      </c>
      <c r="B181" s="49" t="inlineStr">
        <is>
          <t>NIL</t>
        </is>
      </c>
      <c r="G181" s="30" t="n"/>
    </row>
    <row r="182">
      <c r="A182" s="48" t="inlineStr">
        <is>
          <t>6. Investment in foreign securities/ADRs/GDRs as at September 30,2025</t>
        </is>
      </c>
      <c r="B182" s="49" t="inlineStr">
        <is>
          <t>NIL</t>
        </is>
      </c>
      <c r="G182" s="30" t="n"/>
    </row>
    <row r="183">
      <c r="A183" s="29" t="inlineStr">
        <is>
          <t>7. Portfolio Turnover Ratio</t>
        </is>
      </c>
      <c r="B183" s="52" t="n">
        <v>1.3876</v>
      </c>
      <c r="G183" s="30" t="n"/>
    </row>
    <row r="184" ht="29" customHeight="1">
      <c r="A184" s="48" t="inlineStr">
        <is>
          <t>8. Total gross exposure to derivative instruments (excluding reversed positions) as at September 30, 2025 (Rs. in Lakhs)</t>
        </is>
      </c>
      <c r="B184" s="52" t="n">
        <v>5733.09</v>
      </c>
      <c r="G184" s="30" t="n"/>
    </row>
    <row r="185" ht="29" customHeight="1">
      <c r="A185" s="48" t="inlineStr">
        <is>
          <t>9. Margin Deposits includes Margin money placed on derivatives other than margin money placed with bank</t>
        </is>
      </c>
      <c r="B185" s="49" t="inlineStr">
        <is>
          <t>NIL</t>
        </is>
      </c>
      <c r="G185" s="30" t="n"/>
    </row>
    <row r="186" ht="29" customHeight="1">
      <c r="A186" s="48" t="inlineStr">
        <is>
          <t>10. Value of investment made by other schemes under same management (Rs. In Lakhs)</t>
        </is>
      </c>
      <c r="B186" s="49" t="inlineStr">
        <is>
          <t>NIL</t>
        </is>
      </c>
      <c r="G186" s="30" t="n"/>
    </row>
    <row r="187">
      <c r="A187" s="48" t="inlineStr">
        <is>
          <t>11. Number of instance of deviation In valuation of securities</t>
        </is>
      </c>
      <c r="B187" s="49" t="inlineStr">
        <is>
          <t>NIL</t>
        </is>
      </c>
      <c r="G187" s="30" t="n"/>
    </row>
    <row r="188" ht="15" customHeight="1" thickBot="1">
      <c r="A188" s="54" t="inlineStr">
        <is>
          <t>12. Total value and percentage of illiquid equity shares / securities</t>
        </is>
      </c>
      <c r="B188" s="55" t="inlineStr">
        <is>
          <t>NIL</t>
        </is>
      </c>
      <c r="C188" s="56" t="n"/>
      <c r="D188" s="56" t="n"/>
      <c r="E188" s="56" t="n"/>
      <c r="F188" s="56" t="n"/>
      <c r="G188" s="57" t="n"/>
    </row>
    <row r="190" ht="70" customHeight="1">
      <c r="A190" s="177" t="inlineStr">
        <is>
          <t>Scheme Name</t>
        </is>
      </c>
      <c r="B190" s="177" t="inlineStr">
        <is>
          <t>Risk- O - Meter</t>
        </is>
      </c>
      <c r="C190" s="177" t="inlineStr">
        <is>
          <t>Benchmark of the Scheme</t>
        </is>
      </c>
      <c r="D190" s="177" t="inlineStr">
        <is>
          <t>Benchmark Risk-o-meter</t>
        </is>
      </c>
    </row>
    <row r="191" ht="70" customHeight="1">
      <c r="A191" s="177" t="inlineStr">
        <is>
          <t>Edelweiss Aggressive Hybrid Fund</t>
        </is>
      </c>
      <c r="B191" s="177" t="n"/>
      <c r="C191" s="177" t="inlineStr">
        <is>
          <t>CRISIL Hybrid 35+65 - Aggressive Index</t>
        </is>
      </c>
      <c r="D191" s="177" t="n"/>
      <c r="E191" t="inlineStr"/>
    </row>
  </sheetData>
  <mergeCells count="2">
    <mergeCell ref="A3:G3"/>
    <mergeCell ref="A4:G4"/>
  </mergeCells>
  <pageMargins left="0.7" right="0.7" top="0.75" bottom="0.75" header="0.3" footer="0.3"/>
  <pageSetup orientation="portrait" horizontalDpi="300" verticalDpi="300"/>
  <drawing xmlns:r="http://schemas.openxmlformats.org/officeDocument/2006/relationships" r:id="rId1"/>
</worksheet>
</file>

<file path=xl/worksheets/sheet13.xml><?xml version="1.0" encoding="utf-8"?>
<worksheet xmlns="http://schemas.openxmlformats.org/spreadsheetml/2006/main">
  <sheetPr>
    <outlinePr summaryBelow="1" summaryRight="1"/>
    <pageSetUpPr/>
  </sheetPr>
  <dimension ref="A1:H138"/>
  <sheetViews>
    <sheetView showGridLines="0" workbookViewId="0">
      <pane ySplit="6" topLeftCell="A7" activePane="bottomLeft" state="frozen"/>
      <selection activeCell="A7" sqref="A7"/>
      <selection pane="bottomLeft" activeCell="A7" sqref="A7"/>
    </sheetView>
  </sheetViews>
  <sheetFormatPr baseColWidth="8" defaultRowHeight="14.5"/>
  <cols>
    <col width="81.26953125" customWidth="1" min="1" max="1"/>
    <col width="22" customWidth="1" min="2" max="2"/>
    <col width="31.453125" bestFit="1" customWidth="1" min="3" max="3"/>
    <col width="22" customWidth="1" min="4" max="4"/>
    <col width="16.453125" customWidth="1" min="5" max="5"/>
    <col width="22" customWidth="1" min="6" max="6"/>
    <col width="6.1796875" bestFit="1" customWidth="1" style="2" min="7" max="7"/>
    <col width="70.26953125" bestFit="1" customWidth="1" min="12" max="12"/>
    <col width="10.81640625" bestFit="1" customWidth="1" min="13" max="13"/>
    <col width="10.54296875" bestFit="1" customWidth="1" min="14" max="14"/>
    <col width="12" bestFit="1" customWidth="1" min="15" max="15"/>
    <col width="12.54296875" customWidth="1" min="16" max="16"/>
  </cols>
  <sheetData>
    <row r="1">
      <c r="A1" s="85" t="inlineStr">
        <is>
          <t>Edelweiss Mutual Fund</t>
        </is>
      </c>
    </row>
    <row r="2" ht="29.5" customHeight="1" thickBot="1">
      <c r="A2" s="86" t="inlineStr">
        <is>
          <t xml:space="preserve">Edelweiss House, 10th Floor, Off. C.S.T. Road, Kalina, Santacruz (E), Mumbai 400098, Maharashtra  </t>
        </is>
      </c>
    </row>
    <row r="3" ht="36.75" customHeight="1">
      <c r="A3" s="148" t="inlineStr">
        <is>
          <t>PORTFOLIO STATEMENT OF EDELWEISS TECHNOLOGY FUND AS ON SEPTEMBER 30, 2025</t>
        </is>
      </c>
      <c r="B3" s="149" t="n"/>
      <c r="C3" s="149" t="n"/>
      <c r="D3" s="149" t="n"/>
      <c r="E3" s="149" t="n"/>
      <c r="F3" s="149" t="n"/>
      <c r="G3" s="150" t="n"/>
      <c r="H3" s="28">
        <f>HYPERLINK("[EDEL_HY Portfolio 30-Sep-2025 Final.xlsx]Index!A1","Index")</f>
        <v/>
      </c>
    </row>
    <row r="4" ht="19.5" customHeight="1">
      <c r="A4" s="151" t="inlineStr">
        <is>
          <t>(An open-ended equity scheme investing in technology &amp; technology-related companies)</t>
        </is>
      </c>
      <c r="G4" s="51" t="n"/>
    </row>
    <row r="5">
      <c r="A5" s="29" t="n"/>
      <c r="G5" s="30" t="n"/>
    </row>
    <row r="6" ht="48" customHeight="1">
      <c r="A6" s="31" t="inlineStr">
        <is>
          <t>Name of the Instrument</t>
        </is>
      </c>
      <c r="B6" s="32" t="inlineStr">
        <is>
          <t>ISIN</t>
        </is>
      </c>
      <c r="C6" s="32" t="inlineStr">
        <is>
          <t>Rating/Industry</t>
        </is>
      </c>
      <c r="D6" s="152" t="inlineStr">
        <is>
          <t>Quantity</t>
        </is>
      </c>
      <c r="E6" s="34" t="inlineStr">
        <is>
          <t>Market/Fair Value(Rs. In Lacs)</t>
        </is>
      </c>
      <c r="F6" s="34" t="inlineStr">
        <is>
          <t>% to Net Assets</t>
        </is>
      </c>
      <c r="G6" s="35" t="inlineStr">
        <is>
          <t>YIELD</t>
        </is>
      </c>
    </row>
    <row r="7">
      <c r="A7" s="36" t="n"/>
      <c r="B7" s="16" t="n"/>
      <c r="C7" s="16" t="n"/>
      <c r="D7" s="153" t="n"/>
      <c r="E7" s="154" t="n"/>
      <c r="F7" s="155" t="n"/>
      <c r="G7" s="37" t="n"/>
    </row>
    <row r="8">
      <c r="A8" s="40" t="inlineStr">
        <is>
          <t>Equity &amp; Equity related</t>
        </is>
      </c>
      <c r="B8" s="17" t="n"/>
      <c r="C8" s="17" t="n"/>
      <c r="D8" s="156" t="n"/>
      <c r="E8" s="7" t="n"/>
      <c r="F8" s="8" t="n"/>
      <c r="G8" s="39" t="n"/>
    </row>
    <row r="9">
      <c r="A9" s="40" t="inlineStr">
        <is>
          <t>(a)Listed / Awaiting listing on Stock Exchanges</t>
        </is>
      </c>
      <c r="B9" s="17" t="n"/>
      <c r="C9" s="17" t="n"/>
      <c r="D9" s="156" t="n"/>
      <c r="E9" s="7" t="n"/>
      <c r="F9" s="8" t="n"/>
      <c r="G9" s="39" t="n"/>
    </row>
    <row r="10">
      <c r="A10" s="38" t="inlineStr">
        <is>
          <t>Bharti Airtel Ltd.</t>
        </is>
      </c>
      <c r="B10" s="17" t="inlineStr">
        <is>
          <t>INE397D01024</t>
        </is>
      </c>
      <c r="C10" s="17" t="inlineStr">
        <is>
          <t>Telecom - Services</t>
        </is>
      </c>
      <c r="D10" s="156" t="n">
        <v>378155</v>
      </c>
      <c r="E10" s="7" t="n">
        <v>7103.26</v>
      </c>
      <c r="F10" s="8" t="n">
        <v>0.1042</v>
      </c>
      <c r="G10" s="39" t="n"/>
    </row>
    <row r="11">
      <c r="A11" s="38" t="inlineStr">
        <is>
          <t>Infosys Ltd.</t>
        </is>
      </c>
      <c r="B11" s="17" t="inlineStr">
        <is>
          <t>INE009A01021</t>
        </is>
      </c>
      <c r="C11" s="17" t="inlineStr">
        <is>
          <t>IT - Software</t>
        </is>
      </c>
      <c r="D11" s="156" t="n">
        <v>404208</v>
      </c>
      <c r="E11" s="7" t="n">
        <v>5827.87</v>
      </c>
      <c r="F11" s="8" t="n">
        <v>0.08550000000000001</v>
      </c>
      <c r="G11" s="39" t="n"/>
    </row>
    <row r="12">
      <c r="A12" s="38" t="inlineStr">
        <is>
          <t>Tech Mahindra Ltd.</t>
        </is>
      </c>
      <c r="B12" s="17" t="inlineStr">
        <is>
          <t>INE669C01036</t>
        </is>
      </c>
      <c r="C12" s="17" t="inlineStr">
        <is>
          <t>IT - Software</t>
        </is>
      </c>
      <c r="D12" s="156" t="n">
        <v>259565</v>
      </c>
      <c r="E12" s="7" t="n">
        <v>3634.69</v>
      </c>
      <c r="F12" s="8" t="n">
        <v>0.0533</v>
      </c>
      <c r="G12" s="39" t="n"/>
    </row>
    <row r="13">
      <c r="A13" s="38" t="inlineStr">
        <is>
          <t>HCL Technologies Ltd.</t>
        </is>
      </c>
      <c r="B13" s="17" t="inlineStr">
        <is>
          <t>INE860A01027</t>
        </is>
      </c>
      <c r="C13" s="17" t="inlineStr">
        <is>
          <t>IT - Software</t>
        </is>
      </c>
      <c r="D13" s="156" t="n">
        <v>224418</v>
      </c>
      <c r="E13" s="7" t="n">
        <v>3108.41</v>
      </c>
      <c r="F13" s="8" t="n">
        <v>0.0456</v>
      </c>
      <c r="G13" s="39" t="n"/>
    </row>
    <row r="14">
      <c r="A14" s="38" t="inlineStr">
        <is>
          <t>Eternal Ltd.</t>
        </is>
      </c>
      <c r="B14" s="17" t="inlineStr">
        <is>
          <t>INE758T01015</t>
        </is>
      </c>
      <c r="C14" s="17" t="inlineStr">
        <is>
          <t>Retailing</t>
        </is>
      </c>
      <c r="D14" s="156" t="n">
        <v>840789</v>
      </c>
      <c r="E14" s="7" t="n">
        <v>2736.77</v>
      </c>
      <c r="F14" s="8" t="n">
        <v>0.0402</v>
      </c>
      <c r="G14" s="39" t="n"/>
    </row>
    <row r="15">
      <c r="A15" s="38" t="inlineStr">
        <is>
          <t>Mphasis Ltd.</t>
        </is>
      </c>
      <c r="B15" s="17" t="inlineStr">
        <is>
          <t>INE356A01018</t>
        </is>
      </c>
      <c r="C15" s="17" t="inlineStr">
        <is>
          <t>IT - Software</t>
        </is>
      </c>
      <c r="D15" s="156" t="n">
        <v>97734</v>
      </c>
      <c r="E15" s="7" t="n">
        <v>2594.64</v>
      </c>
      <c r="F15" s="8" t="n">
        <v>0.0381</v>
      </c>
      <c r="G15" s="39" t="n"/>
    </row>
    <row r="16">
      <c r="A16" s="38" t="inlineStr">
        <is>
          <t>LTIMindtree Ltd.</t>
        </is>
      </c>
      <c r="B16" s="17" t="inlineStr">
        <is>
          <t>INE214T01019</t>
        </is>
      </c>
      <c r="C16" s="17" t="inlineStr">
        <is>
          <t>IT - Software</t>
        </is>
      </c>
      <c r="D16" s="156" t="n">
        <v>49644</v>
      </c>
      <c r="E16" s="7" t="n">
        <v>2560.39</v>
      </c>
      <c r="F16" s="8" t="n">
        <v>0.0376</v>
      </c>
      <c r="G16" s="39" t="n"/>
    </row>
    <row r="17">
      <c r="A17" s="38" t="inlineStr">
        <is>
          <t>Persistent Systems Ltd.</t>
        </is>
      </c>
      <c r="B17" s="17" t="inlineStr">
        <is>
          <t>INE262H01021</t>
        </is>
      </c>
      <c r="C17" s="17" t="inlineStr">
        <is>
          <t>IT - Software</t>
        </is>
      </c>
      <c r="D17" s="156" t="n">
        <v>43323</v>
      </c>
      <c r="E17" s="7" t="n">
        <v>2089.25</v>
      </c>
      <c r="F17" s="8" t="n">
        <v>0.0307</v>
      </c>
      <c r="G17" s="39" t="n"/>
    </row>
    <row r="18">
      <c r="A18" s="38" t="inlineStr">
        <is>
          <t>PB Fintech Ltd.</t>
        </is>
      </c>
      <c r="B18" s="17" t="inlineStr">
        <is>
          <t>INE417T01026</t>
        </is>
      </c>
      <c r="C18" s="17" t="inlineStr">
        <is>
          <t>Financial Technology (Fintech)</t>
        </is>
      </c>
      <c r="D18" s="156" t="n">
        <v>108297</v>
      </c>
      <c r="E18" s="7" t="n">
        <v>1843.21</v>
      </c>
      <c r="F18" s="8" t="n">
        <v>0.027</v>
      </c>
      <c r="G18" s="39" t="n"/>
    </row>
    <row r="19">
      <c r="A19" s="38" t="inlineStr">
        <is>
          <t>Coforge Ltd.</t>
        </is>
      </c>
      <c r="B19" s="17" t="inlineStr">
        <is>
          <t>INE591G01025</t>
        </is>
      </c>
      <c r="C19" s="17" t="inlineStr">
        <is>
          <t>IT - Software</t>
        </is>
      </c>
      <c r="D19" s="156" t="n">
        <v>97170</v>
      </c>
      <c r="E19" s="7" t="n">
        <v>1545.97</v>
      </c>
      <c r="F19" s="8" t="n">
        <v>0.0227</v>
      </c>
      <c r="G19" s="39" t="n"/>
    </row>
    <row r="20">
      <c r="A20" s="38" t="inlineStr">
        <is>
          <t>Zensar Technologies Ltd.</t>
        </is>
      </c>
      <c r="B20" s="17" t="inlineStr">
        <is>
          <t>INE520A01027</t>
        </is>
      </c>
      <c r="C20" s="17" t="inlineStr">
        <is>
          <t>IT - Software</t>
        </is>
      </c>
      <c r="D20" s="156" t="n">
        <v>196893</v>
      </c>
      <c r="E20" s="7" t="n">
        <v>1502.49</v>
      </c>
      <c r="F20" s="8" t="n">
        <v>0.022</v>
      </c>
      <c r="G20" s="39" t="n"/>
    </row>
    <row r="21">
      <c r="A21" s="38" t="inlineStr">
        <is>
          <t>Tata Consultancy Services Ltd.</t>
        </is>
      </c>
      <c r="B21" s="17" t="inlineStr">
        <is>
          <t>INE467B01029</t>
        </is>
      </c>
      <c r="C21" s="17" t="inlineStr">
        <is>
          <t>IT - Software</t>
        </is>
      </c>
      <c r="D21" s="156" t="n">
        <v>50605</v>
      </c>
      <c r="E21" s="7" t="n">
        <v>1461.67</v>
      </c>
      <c r="F21" s="8" t="n">
        <v>0.0214</v>
      </c>
      <c r="G21" s="39" t="n"/>
    </row>
    <row r="22">
      <c r="A22" s="38" t="inlineStr">
        <is>
          <t>Dixon Technologies (India) Ltd.</t>
        </is>
      </c>
      <c r="B22" s="17" t="inlineStr">
        <is>
          <t>INE935N01020</t>
        </is>
      </c>
      <c r="C22" s="17" t="inlineStr">
        <is>
          <t>Consumer Durables</t>
        </is>
      </c>
      <c r="D22" s="156" t="n">
        <v>7087</v>
      </c>
      <c r="E22" s="7" t="n">
        <v>1156.74</v>
      </c>
      <c r="F22" s="8" t="n">
        <v>0.017</v>
      </c>
      <c r="G22" s="39" t="n"/>
    </row>
    <row r="23">
      <c r="A23" s="38" t="inlineStr">
        <is>
          <t>JSW Energy Ltd.</t>
        </is>
      </c>
      <c r="B23" s="17" t="inlineStr">
        <is>
          <t>INE121E01018</t>
        </is>
      </c>
      <c r="C23" s="17" t="inlineStr">
        <is>
          <t>Power</t>
        </is>
      </c>
      <c r="D23" s="156" t="n">
        <v>207288</v>
      </c>
      <c r="E23" s="7" t="n">
        <v>1100.39</v>
      </c>
      <c r="F23" s="8" t="n">
        <v>0.0161</v>
      </c>
      <c r="G23" s="39" t="n"/>
    </row>
    <row r="24">
      <c r="A24" s="38" t="inlineStr">
        <is>
          <t>Home First Finance Company India Ltd.</t>
        </is>
      </c>
      <c r="B24" s="17" t="inlineStr">
        <is>
          <t>INE481N01025</t>
        </is>
      </c>
      <c r="C24" s="17" t="inlineStr">
        <is>
          <t>Finance</t>
        </is>
      </c>
      <c r="D24" s="156" t="n">
        <v>82768</v>
      </c>
      <c r="E24" s="7" t="n">
        <v>1006.46</v>
      </c>
      <c r="F24" s="8" t="n">
        <v>0.0148</v>
      </c>
      <c r="G24" s="39" t="n"/>
    </row>
    <row r="25">
      <c r="A25" s="38" t="inlineStr">
        <is>
          <t>Larsen &amp; Toubro Ltd.</t>
        </is>
      </c>
      <c r="B25" s="17" t="inlineStr">
        <is>
          <t>INE018A01030</t>
        </is>
      </c>
      <c r="C25" s="17" t="inlineStr">
        <is>
          <t>Construction</t>
        </is>
      </c>
      <c r="D25" s="156" t="n">
        <v>22624</v>
      </c>
      <c r="E25" s="7" t="n">
        <v>827.8099999999999</v>
      </c>
      <c r="F25" s="8" t="n">
        <v>0.0121</v>
      </c>
      <c r="G25" s="39" t="n"/>
    </row>
    <row r="26">
      <c r="A26" s="38" t="inlineStr">
        <is>
          <t>Teamlease Services Ltd.</t>
        </is>
      </c>
      <c r="B26" s="17" t="inlineStr">
        <is>
          <t>INE985S01024</t>
        </is>
      </c>
      <c r="C26" s="17" t="inlineStr">
        <is>
          <t>Commercial Services &amp; Supplies</t>
        </is>
      </c>
      <c r="D26" s="156" t="n">
        <v>46319</v>
      </c>
      <c r="E26" s="7" t="n">
        <v>824.76</v>
      </c>
      <c r="F26" s="8" t="n">
        <v>0.0121</v>
      </c>
      <c r="G26" s="39" t="n"/>
    </row>
    <row r="27">
      <c r="A27" s="38" t="inlineStr">
        <is>
          <t>Cyient Ltd.</t>
        </is>
      </c>
      <c r="B27" s="17" t="inlineStr">
        <is>
          <t>INE136B01020</t>
        </is>
      </c>
      <c r="C27" s="17" t="inlineStr">
        <is>
          <t>IT - Services</t>
        </is>
      </c>
      <c r="D27" s="156" t="n">
        <v>71684</v>
      </c>
      <c r="E27" s="7" t="n">
        <v>821.64</v>
      </c>
      <c r="F27" s="8" t="n">
        <v>0.0121</v>
      </c>
      <c r="G27" s="39" t="n"/>
    </row>
    <row r="28">
      <c r="A28" s="38" t="inlineStr">
        <is>
          <t>Birlasoft Ltd.</t>
        </is>
      </c>
      <c r="B28" s="17" t="inlineStr">
        <is>
          <t>INE836A01035</t>
        </is>
      </c>
      <c r="C28" s="17" t="inlineStr">
        <is>
          <t>IT - Software</t>
        </is>
      </c>
      <c r="D28" s="156" t="n">
        <v>193424</v>
      </c>
      <c r="E28" s="7" t="n">
        <v>682.6900000000001</v>
      </c>
      <c r="F28" s="8" t="n">
        <v>0.01</v>
      </c>
      <c r="G28" s="39" t="n"/>
    </row>
    <row r="29">
      <c r="A29" s="38" t="inlineStr">
        <is>
          <t>Kaynes Technology India Ltd.</t>
        </is>
      </c>
      <c r="B29" s="17" t="inlineStr">
        <is>
          <t>INE918Z01012</t>
        </is>
      </c>
      <c r="C29" s="17" t="inlineStr">
        <is>
          <t>Industrial Manufacturing</t>
        </is>
      </c>
      <c r="D29" s="156" t="n">
        <v>9654</v>
      </c>
      <c r="E29" s="7" t="n">
        <v>680.8</v>
      </c>
      <c r="F29" s="8" t="n">
        <v>0.01</v>
      </c>
      <c r="G29" s="39" t="n"/>
    </row>
    <row r="30">
      <c r="A30" s="38" t="inlineStr">
        <is>
          <t>Data Patterns (India) Ltd.</t>
        </is>
      </c>
      <c r="B30" s="17" t="inlineStr">
        <is>
          <t>INE0IX101010</t>
        </is>
      </c>
      <c r="C30" s="17" t="inlineStr">
        <is>
          <t>Aerospace &amp; Defense</t>
        </is>
      </c>
      <c r="D30" s="156" t="n">
        <v>26423</v>
      </c>
      <c r="E30" s="7" t="n">
        <v>673.63</v>
      </c>
      <c r="F30" s="8" t="n">
        <v>0.009900000000000001</v>
      </c>
      <c r="G30" s="39" t="n"/>
    </row>
    <row r="31">
      <c r="A31" s="38" t="inlineStr">
        <is>
          <t>Oracle Financial Services Software Ltd.</t>
        </is>
      </c>
      <c r="B31" s="17" t="inlineStr">
        <is>
          <t>INE881D01027</t>
        </is>
      </c>
      <c r="C31" s="17" t="inlineStr">
        <is>
          <t>IT - Software</t>
        </is>
      </c>
      <c r="D31" s="156" t="n">
        <v>6757</v>
      </c>
      <c r="E31" s="7" t="n">
        <v>567.79</v>
      </c>
      <c r="F31" s="8" t="n">
        <v>0.0083</v>
      </c>
      <c r="G31" s="39" t="n"/>
    </row>
    <row r="32">
      <c r="A32" s="38" t="inlineStr">
        <is>
          <t>Sona BLW Precision Forgings Ltd.</t>
        </is>
      </c>
      <c r="B32" s="17" t="inlineStr">
        <is>
          <t>INE073K01018</t>
        </is>
      </c>
      <c r="C32" s="17" t="inlineStr">
        <is>
          <t>Auto Components</t>
        </is>
      </c>
      <c r="D32" s="156" t="n">
        <v>129707</v>
      </c>
      <c r="E32" s="7" t="n">
        <v>534.0700000000001</v>
      </c>
      <c r="F32" s="8" t="n">
        <v>0.0078</v>
      </c>
      <c r="G32" s="39" t="n"/>
    </row>
    <row r="33">
      <c r="A33" s="38" t="inlineStr">
        <is>
          <t>TBO Tek Ltd.</t>
        </is>
      </c>
      <c r="B33" s="17" t="inlineStr">
        <is>
          <t>INE673O01025</t>
        </is>
      </c>
      <c r="C33" s="17" t="inlineStr">
        <is>
          <t>Leisure Services</t>
        </is>
      </c>
      <c r="D33" s="156" t="n">
        <v>33244</v>
      </c>
      <c r="E33" s="7" t="n">
        <v>507</v>
      </c>
      <c r="F33" s="8" t="n">
        <v>0.0074</v>
      </c>
      <c r="G33" s="39" t="n"/>
    </row>
    <row r="34">
      <c r="A34" s="38" t="inlineStr">
        <is>
          <t>Netweb Technologies India Ltd.</t>
        </is>
      </c>
      <c r="B34" s="17" t="inlineStr">
        <is>
          <t>INE0NT901020</t>
        </is>
      </c>
      <c r="C34" s="17" t="inlineStr">
        <is>
          <t>IT - Services</t>
        </is>
      </c>
      <c r="D34" s="156" t="n">
        <v>11817</v>
      </c>
      <c r="E34" s="7" t="n">
        <v>431.14</v>
      </c>
      <c r="F34" s="8" t="n">
        <v>0.0063</v>
      </c>
      <c r="G34" s="39" t="n"/>
    </row>
    <row r="35">
      <c r="A35" s="38" t="inlineStr">
        <is>
          <t>KPIT Technologies Ltd.</t>
        </is>
      </c>
      <c r="B35" s="17" t="inlineStr">
        <is>
          <t>INE04I401011</t>
        </is>
      </c>
      <c r="C35" s="17" t="inlineStr">
        <is>
          <t>IT - Software</t>
        </is>
      </c>
      <c r="D35" s="156" t="n">
        <v>38638</v>
      </c>
      <c r="E35" s="7" t="n">
        <v>424.13</v>
      </c>
      <c r="F35" s="8" t="n">
        <v>0.0062</v>
      </c>
      <c r="G35" s="39" t="n"/>
    </row>
    <row r="36">
      <c r="A36" s="38" t="inlineStr">
        <is>
          <t>ABB India Ltd.</t>
        </is>
      </c>
      <c r="B36" s="17" t="inlineStr">
        <is>
          <t>INE117A01022</t>
        </is>
      </c>
      <c r="C36" s="17" t="inlineStr">
        <is>
          <t>Electrical Equipment</t>
        </is>
      </c>
      <c r="D36" s="156" t="n">
        <v>6750</v>
      </c>
      <c r="E36" s="7" t="n">
        <v>349.87</v>
      </c>
      <c r="F36" s="8" t="n">
        <v>0.0051</v>
      </c>
      <c r="G36" s="39" t="n"/>
    </row>
    <row r="37">
      <c r="A37" s="38" t="inlineStr">
        <is>
          <t>Tejas Networks Ltd.</t>
        </is>
      </c>
      <c r="B37" s="17" t="inlineStr">
        <is>
          <t>INE010J01012</t>
        </is>
      </c>
      <c r="C37" s="17" t="inlineStr">
        <is>
          <t>Telecom - Equipment &amp; Accessories</t>
        </is>
      </c>
      <c r="D37" s="156" t="n">
        <v>58830</v>
      </c>
      <c r="E37" s="7" t="n">
        <v>344.39</v>
      </c>
      <c r="F37" s="8" t="n">
        <v>0.0051</v>
      </c>
      <c r="G37" s="39" t="n"/>
    </row>
    <row r="38">
      <c r="A38" s="38" t="inlineStr">
        <is>
          <t>Tata Motors Ltd.</t>
        </is>
      </c>
      <c r="B38" s="17" t="inlineStr">
        <is>
          <t>INE155A01022</t>
        </is>
      </c>
      <c r="C38" s="17" t="inlineStr">
        <is>
          <t>Automobiles</t>
        </is>
      </c>
      <c r="D38" s="156" t="n">
        <v>35026</v>
      </c>
      <c r="E38" s="7" t="n">
        <v>238.25</v>
      </c>
      <c r="F38" s="8" t="n">
        <v>0.0035</v>
      </c>
      <c r="G38" s="39" t="n"/>
    </row>
    <row r="39">
      <c r="A39" s="40" t="inlineStr">
        <is>
          <t>Sub Total</t>
        </is>
      </c>
      <c r="B39" s="18" t="n"/>
      <c r="C39" s="18" t="n"/>
      <c r="D39" s="157" t="n"/>
      <c r="E39" s="20" t="n">
        <v>47180.18</v>
      </c>
      <c r="F39" s="21" t="n">
        <v>0.6921</v>
      </c>
      <c r="G39" s="41" t="n"/>
    </row>
    <row r="40">
      <c r="A40" s="40" t="n"/>
      <c r="B40" s="18" t="n"/>
      <c r="C40" s="18" t="n"/>
      <c r="D40" s="157" t="n"/>
      <c r="E40" s="24" t="n"/>
      <c r="F40" s="10" t="n"/>
      <c r="G40" s="41" t="n"/>
    </row>
    <row r="41">
      <c r="A41" s="40" t="inlineStr">
        <is>
          <t>(b) Unlisted</t>
        </is>
      </c>
      <c r="B41" s="17" t="n"/>
      <c r="C41" s="17" t="n"/>
      <c r="D41" s="156" t="n"/>
      <c r="E41" s="7" t="n"/>
      <c r="F41" s="8" t="n"/>
      <c r="G41" s="39" t="n"/>
    </row>
    <row r="42">
      <c r="A42" s="40" t="inlineStr">
        <is>
          <t>Sub Total</t>
        </is>
      </c>
      <c r="B42" s="17" t="n"/>
      <c r="C42" s="17" t="n"/>
      <c r="D42" s="156" t="n"/>
      <c r="E42" s="22" t="inlineStr">
        <is>
          <t>NIL</t>
        </is>
      </c>
      <c r="F42" s="23" t="inlineStr">
        <is>
          <t>NIL</t>
        </is>
      </c>
      <c r="G42" s="39" t="n"/>
    </row>
    <row r="43">
      <c r="A43" s="38" t="n"/>
      <c r="B43" s="17" t="n"/>
      <c r="C43" s="17" t="n"/>
      <c r="D43" s="156" t="n"/>
      <c r="E43" s="7" t="n"/>
      <c r="F43" s="8" t="n"/>
      <c r="G43" s="39" t="n"/>
    </row>
    <row r="44">
      <c r="A44" s="40" t="inlineStr">
        <is>
          <t>(c) Listed / Awaiting listing on International Stock Exchanges</t>
        </is>
      </c>
      <c r="B44" s="17" t="n"/>
      <c r="C44" s="17" t="n"/>
      <c r="D44" s="156" t="n"/>
      <c r="E44" s="7" t="n"/>
      <c r="F44" s="8" t="n"/>
      <c r="G44" s="39" t="n"/>
    </row>
    <row r="45">
      <c r="A45" s="38" t="inlineStr">
        <is>
          <t>NVIDIA CORP</t>
        </is>
      </c>
      <c r="B45" s="17" t="inlineStr">
        <is>
          <t>US67066G1040</t>
        </is>
      </c>
      <c r="C45" s="17" t="inlineStr">
        <is>
          <t>IT-Hardware</t>
        </is>
      </c>
      <c r="D45" s="156" t="n">
        <v>26886</v>
      </c>
      <c r="E45" s="7" t="n">
        <v>4454.17</v>
      </c>
      <c r="F45" s="8" t="n">
        <v>0.0654</v>
      </c>
      <c r="G45" s="39" t="n"/>
    </row>
    <row r="46">
      <c r="A46" s="38" t="inlineStr">
        <is>
          <t>MICROSOFT CORP</t>
        </is>
      </c>
      <c r="B46" s="17" t="inlineStr">
        <is>
          <t>US5949181045</t>
        </is>
      </c>
      <c r="C46" s="17" t="inlineStr">
        <is>
          <t>Computers Hardware &amp; Equipments</t>
        </is>
      </c>
      <c r="D46" s="156" t="n">
        <v>8477</v>
      </c>
      <c r="E46" s="7" t="n">
        <v>3898.57</v>
      </c>
      <c r="F46" s="8" t="n">
        <v>0.0572</v>
      </c>
      <c r="G46" s="39" t="n"/>
    </row>
    <row r="47">
      <c r="A47" s="38" t="inlineStr">
        <is>
          <t>APPLE INC</t>
        </is>
      </c>
      <c r="B47" s="17" t="inlineStr">
        <is>
          <t>US0378331005</t>
        </is>
      </c>
      <c r="C47" s="17" t="inlineStr">
        <is>
          <t>Software Products</t>
        </is>
      </c>
      <c r="D47" s="156" t="n">
        <v>16710</v>
      </c>
      <c r="E47" s="7" t="n">
        <v>3777.99</v>
      </c>
      <c r="F47" s="8" t="n">
        <v>0.0554</v>
      </c>
      <c r="G47" s="39" t="n"/>
    </row>
    <row r="48">
      <c r="A48" s="38" t="inlineStr">
        <is>
          <t>BROADCOM INC</t>
        </is>
      </c>
      <c r="B48" s="17" t="inlineStr">
        <is>
          <t>US11135F1012</t>
        </is>
      </c>
      <c r="C48" s="17" t="inlineStr">
        <is>
          <t>Telecom - Equipment &amp; Accessories</t>
        </is>
      </c>
      <c r="D48" s="156" t="n">
        <v>5222</v>
      </c>
      <c r="E48" s="7" t="n">
        <v>1529.7</v>
      </c>
      <c r="F48" s="8" t="n">
        <v>0.0224</v>
      </c>
      <c r="G48" s="39" t="n"/>
    </row>
    <row r="49">
      <c r="A49" s="38" t="inlineStr">
        <is>
          <t>ORACLE CORPORATION</t>
        </is>
      </c>
      <c r="B49" s="17" t="inlineStr">
        <is>
          <t>US68389X1054</t>
        </is>
      </c>
      <c r="C49" s="17" t="inlineStr">
        <is>
          <t>Computers Hardware &amp; Equipments</t>
        </is>
      </c>
      <c r="D49" s="156" t="n">
        <v>1846</v>
      </c>
      <c r="E49" s="7" t="n">
        <v>460.98</v>
      </c>
      <c r="F49" s="8" t="n">
        <v>0.0068</v>
      </c>
      <c r="G49" s="39" t="n"/>
    </row>
    <row r="50">
      <c r="A50" s="38" t="inlineStr">
        <is>
          <t>PALANTIR TECHNOLOGIES INC</t>
        </is>
      </c>
      <c r="B50" s="17" t="inlineStr">
        <is>
          <t>US69608A1088</t>
        </is>
      </c>
      <c r="C50" s="17" t="inlineStr">
        <is>
          <t>Computers Hardware &amp; Equipments</t>
        </is>
      </c>
      <c r="D50" s="156" t="n">
        <v>2434</v>
      </c>
      <c r="E50" s="7" t="n">
        <v>394.25</v>
      </c>
      <c r="F50" s="8" t="n">
        <v>0.0058</v>
      </c>
      <c r="G50" s="39" t="n"/>
    </row>
    <row r="51">
      <c r="A51" s="38" t="inlineStr">
        <is>
          <t>ADVANCED MICRO DEVICES INC</t>
        </is>
      </c>
      <c r="B51" s="17" t="inlineStr">
        <is>
          <t>US0079031078</t>
        </is>
      </c>
      <c r="C51" s="17" t="inlineStr">
        <is>
          <t>Software Products</t>
        </is>
      </c>
      <c r="D51" s="156" t="n">
        <v>1835</v>
      </c>
      <c r="E51" s="7" t="n">
        <v>263.61</v>
      </c>
      <c r="F51" s="8" t="n">
        <v>0.0039</v>
      </c>
      <c r="G51" s="39" t="n"/>
    </row>
    <row r="52">
      <c r="A52" s="38" t="inlineStr">
        <is>
          <t>IBM</t>
        </is>
      </c>
      <c r="B52" s="17" t="inlineStr">
        <is>
          <t>US4592001014</t>
        </is>
      </c>
      <c r="C52" s="17" t="inlineStr">
        <is>
          <t>Computers - Software &amp; Consulting</t>
        </is>
      </c>
      <c r="D52" s="156" t="n">
        <v>1043</v>
      </c>
      <c r="E52" s="7" t="n">
        <v>261.31</v>
      </c>
      <c r="F52" s="8" t="n">
        <v>0.0038</v>
      </c>
      <c r="G52" s="39" t="n"/>
    </row>
    <row r="53">
      <c r="A53" s="38" t="inlineStr">
        <is>
          <t>CISCO SYSTEMS INC</t>
        </is>
      </c>
      <c r="B53" s="17" t="inlineStr">
        <is>
          <t>US17275R1023</t>
        </is>
      </c>
      <c r="C53" s="17" t="inlineStr">
        <is>
          <t>Telecom - Equipment &amp; Accessories</t>
        </is>
      </c>
      <c r="D53" s="156" t="n">
        <v>4149</v>
      </c>
      <c r="E53" s="7" t="n">
        <v>252.06</v>
      </c>
      <c r="F53" s="8" t="n">
        <v>0.0037</v>
      </c>
      <c r="G53" s="39" t="n"/>
    </row>
    <row r="54">
      <c r="A54" s="38" t="inlineStr">
        <is>
          <t>SALESFORCE INC</t>
        </is>
      </c>
      <c r="B54" s="17" t="inlineStr">
        <is>
          <t>US79466L3024</t>
        </is>
      </c>
      <c r="C54" s="17" t="inlineStr">
        <is>
          <t>Computers Hardware &amp; Equipments</t>
        </is>
      </c>
      <c r="D54" s="156" t="n">
        <v>1046</v>
      </c>
      <c r="E54" s="7" t="n">
        <v>220.12</v>
      </c>
      <c r="F54" s="8" t="n">
        <v>0.0032</v>
      </c>
      <c r="G54" s="39" t="n"/>
    </row>
    <row r="55">
      <c r="A55" s="38" t="inlineStr">
        <is>
          <t>SERVICENOW INC.</t>
        </is>
      </c>
      <c r="B55" s="17" t="inlineStr">
        <is>
          <t>US81762P1021</t>
        </is>
      </c>
      <c r="C55" s="17" t="inlineStr">
        <is>
          <t>Computers - Software &amp; Consulting</t>
        </is>
      </c>
      <c r="D55" s="156" t="n">
        <v>234</v>
      </c>
      <c r="E55" s="7" t="n">
        <v>191.21</v>
      </c>
      <c r="F55" s="8" t="n">
        <v>0.0028</v>
      </c>
      <c r="G55" s="39" t="n"/>
    </row>
    <row r="56">
      <c r="A56" s="38" t="inlineStr">
        <is>
          <t>INTUIT INC</t>
        </is>
      </c>
      <c r="B56" s="17" t="inlineStr">
        <is>
          <t>US4612021034</t>
        </is>
      </c>
      <c r="C56" s="17" t="inlineStr">
        <is>
          <t>Computers - Software &amp; Consulting</t>
        </is>
      </c>
      <c r="D56" s="156" t="n">
        <v>311</v>
      </c>
      <c r="E56" s="7" t="n">
        <v>188.58</v>
      </c>
      <c r="F56" s="8" t="n">
        <v>0.0028</v>
      </c>
      <c r="G56" s="39" t="n"/>
    </row>
    <row r="57">
      <c r="A57" s="38" t="inlineStr">
        <is>
          <t>QUALCOMM INC</t>
        </is>
      </c>
      <c r="B57" s="17" t="inlineStr">
        <is>
          <t>US7475251036</t>
        </is>
      </c>
      <c r="C57" s="17" t="inlineStr">
        <is>
          <t>Computers Hardware &amp; Equipments</t>
        </is>
      </c>
      <c r="D57" s="156" t="n">
        <v>1269</v>
      </c>
      <c r="E57" s="7" t="n">
        <v>187.45</v>
      </c>
      <c r="F57" s="8" t="n">
        <v>0.0028</v>
      </c>
      <c r="G57" s="39" t="n"/>
    </row>
    <row r="58">
      <c r="A58" s="38" t="inlineStr">
        <is>
          <t>MICRON TECHNOLOGY INC</t>
        </is>
      </c>
      <c r="B58" s="17" t="inlineStr">
        <is>
          <t>US5951121038</t>
        </is>
      </c>
      <c r="C58" s="17" t="inlineStr">
        <is>
          <t>Computers Hardware &amp; Equipments</t>
        </is>
      </c>
      <c r="D58" s="156" t="n">
        <v>1261</v>
      </c>
      <c r="E58" s="7" t="n">
        <v>187.34</v>
      </c>
      <c r="F58" s="8" t="n">
        <v>0.0027</v>
      </c>
      <c r="G58" s="39" t="n"/>
    </row>
    <row r="59">
      <c r="A59" s="38" t="inlineStr">
        <is>
          <t>LAM RESEARCH CORPORATION</t>
        </is>
      </c>
      <c r="B59" s="17" t="inlineStr">
        <is>
          <t>US5128073062</t>
        </is>
      </c>
      <c r="C59" s="17" t="inlineStr">
        <is>
          <t>Computers Hardware &amp; Equipments</t>
        </is>
      </c>
      <c r="D59" s="156" t="n">
        <v>1474</v>
      </c>
      <c r="E59" s="7" t="n">
        <v>175.25</v>
      </c>
      <c r="F59" s="8" t="n">
        <v>0.0026</v>
      </c>
      <c r="G59" s="39" t="n"/>
    </row>
    <row r="60">
      <c r="A60" s="38" t="inlineStr">
        <is>
          <t>APPLIED MATERIALS INC</t>
        </is>
      </c>
      <c r="B60" s="17" t="inlineStr">
        <is>
          <t>US0382221051</t>
        </is>
      </c>
      <c r="C60" s="17" t="inlineStr">
        <is>
          <t>Software Products</t>
        </is>
      </c>
      <c r="D60" s="156" t="n">
        <v>936</v>
      </c>
      <c r="E60" s="7" t="n">
        <v>170.16</v>
      </c>
      <c r="F60" s="8" t="n">
        <v>0.0025</v>
      </c>
      <c r="G60" s="39" t="n"/>
    </row>
    <row r="61">
      <c r="A61" s="38" t="inlineStr">
        <is>
          <t>TEXAS INSTRUMENTS INC</t>
        </is>
      </c>
      <c r="B61" s="17" t="inlineStr">
        <is>
          <t>US8825081040</t>
        </is>
      </c>
      <c r="C61" s="17" t="inlineStr">
        <is>
          <t>Computers Hardware &amp; Equipments</t>
        </is>
      </c>
      <c r="D61" s="156" t="n">
        <v>1040</v>
      </c>
      <c r="E61" s="7" t="n">
        <v>169.66</v>
      </c>
      <c r="F61" s="8" t="n">
        <v>0.0025</v>
      </c>
      <c r="G61" s="39" t="n"/>
    </row>
    <row r="62">
      <c r="A62" s="38" t="inlineStr">
        <is>
          <t>ADOBE INC</t>
        </is>
      </c>
      <c r="B62" s="17" t="inlineStr">
        <is>
          <t>US00724F1012</t>
        </is>
      </c>
      <c r="C62" s="17" t="inlineStr">
        <is>
          <t>Software Products</t>
        </is>
      </c>
      <c r="D62" s="156" t="n">
        <v>501</v>
      </c>
      <c r="E62" s="7" t="n">
        <v>156.92</v>
      </c>
      <c r="F62" s="8" t="n">
        <v>0.0023</v>
      </c>
      <c r="G62" s="39" t="n"/>
    </row>
    <row r="63">
      <c r="A63" s="38" t="inlineStr">
        <is>
          <t>ACCENTURE PLC</t>
        </is>
      </c>
      <c r="B63" s="17" t="inlineStr">
        <is>
          <t>IE00B4BNMY34</t>
        </is>
      </c>
      <c r="C63" s="17" t="inlineStr">
        <is>
          <t>Software Products</t>
        </is>
      </c>
      <c r="D63" s="156" t="n">
        <v>714</v>
      </c>
      <c r="E63" s="7" t="n">
        <v>156.34</v>
      </c>
      <c r="F63" s="8" t="n">
        <v>0.0023</v>
      </c>
      <c r="G63" s="39" t="n"/>
    </row>
    <row r="64">
      <c r="A64" s="38" t="inlineStr">
        <is>
          <t>AMPHENOL CORP</t>
        </is>
      </c>
      <c r="B64" s="17" t="inlineStr">
        <is>
          <t>US0320951017</t>
        </is>
      </c>
      <c r="C64" s="17" t="inlineStr">
        <is>
          <t>Software Products</t>
        </is>
      </c>
      <c r="D64" s="156" t="n">
        <v>1366</v>
      </c>
      <c r="E64" s="7" t="n">
        <v>150.1</v>
      </c>
      <c r="F64" s="8" t="n">
        <v>0.0022</v>
      </c>
      <c r="G64" s="39" t="n"/>
    </row>
    <row r="65">
      <c r="A65" s="38" t="inlineStr">
        <is>
          <t>KLA CORP</t>
        </is>
      </c>
      <c r="B65" s="17" t="inlineStr">
        <is>
          <t>US4824801009</t>
        </is>
      </c>
      <c r="C65" s="17" t="inlineStr">
        <is>
          <t>Computers Hardware &amp; Equipments</t>
        </is>
      </c>
      <c r="D65" s="156" t="n">
        <v>152</v>
      </c>
      <c r="E65" s="7" t="n">
        <v>145.57</v>
      </c>
      <c r="F65" s="8" t="n">
        <v>0.0021</v>
      </c>
      <c r="G65" s="39" t="n"/>
    </row>
    <row r="66">
      <c r="A66" s="38" t="inlineStr">
        <is>
          <t>INTEL CORP</t>
        </is>
      </c>
      <c r="B66" s="17" t="inlineStr">
        <is>
          <t>US4581401001</t>
        </is>
      </c>
      <c r="C66" s="17" t="inlineStr">
        <is>
          <t>Computers - Software &amp; Consulting</t>
        </is>
      </c>
      <c r="D66" s="156" t="n">
        <v>4877</v>
      </c>
      <c r="E66" s="7" t="n">
        <v>145.28</v>
      </c>
      <c r="F66" s="8" t="n">
        <v>0.0021</v>
      </c>
      <c r="G66" s="39" t="n"/>
    </row>
    <row r="67">
      <c r="A67" s="38" t="inlineStr">
        <is>
          <t>ARISTA NETWORKS INC.</t>
        </is>
      </c>
      <c r="B67" s="17" t="inlineStr">
        <is>
          <t>US0404132054</t>
        </is>
      </c>
      <c r="C67" s="17" t="inlineStr">
        <is>
          <t>Software Products</t>
        </is>
      </c>
      <c r="D67" s="156" t="n">
        <v>1119</v>
      </c>
      <c r="E67" s="7" t="n">
        <v>144.78</v>
      </c>
      <c r="F67" s="8" t="n">
        <v>0.0021</v>
      </c>
      <c r="G67" s="39" t="n"/>
    </row>
    <row r="68">
      <c r="A68" s="38" t="inlineStr">
        <is>
          <t>PALO ALTO NETWORKS INC</t>
        </is>
      </c>
      <c r="B68" s="17" t="inlineStr">
        <is>
          <t>US6974351057</t>
        </is>
      </c>
      <c r="C68" s="17" t="inlineStr">
        <is>
          <t>Computers Hardware &amp; Equipments</t>
        </is>
      </c>
      <c r="D68" s="156" t="n">
        <v>735</v>
      </c>
      <c r="E68" s="7" t="n">
        <v>132.89</v>
      </c>
      <c r="F68" s="8" t="n">
        <v>0.0019</v>
      </c>
      <c r="G68" s="39" t="n"/>
    </row>
    <row r="69">
      <c r="A69" s="38" t="inlineStr">
        <is>
          <t>ANALOG DEVICES INC</t>
        </is>
      </c>
      <c r="B69" s="17" t="inlineStr">
        <is>
          <t>US0326541051</t>
        </is>
      </c>
      <c r="C69" s="17" t="inlineStr">
        <is>
          <t>Software Products</t>
        </is>
      </c>
      <c r="D69" s="156" t="n">
        <v>563</v>
      </c>
      <c r="E69" s="7" t="n">
        <v>122.83</v>
      </c>
      <c r="F69" s="8" t="n">
        <v>0.0018</v>
      </c>
      <c r="G69" s="39" t="n"/>
    </row>
    <row r="70">
      <c r="A70" s="38" t="inlineStr">
        <is>
          <t>CROWDSTRIKE HOLDINGS INC</t>
        </is>
      </c>
      <c r="B70" s="17" t="inlineStr">
        <is>
          <t>US22788C1053</t>
        </is>
      </c>
      <c r="C70" s="17" t="inlineStr">
        <is>
          <t>Computers Hardware &amp; Equipments</t>
        </is>
      </c>
      <c r="D70" s="156" t="n">
        <v>274</v>
      </c>
      <c r="E70" s="7" t="n">
        <v>119.3</v>
      </c>
      <c r="F70" s="8" t="n">
        <v>0.0018</v>
      </c>
      <c r="G70" s="39" t="n"/>
    </row>
    <row r="71">
      <c r="A71" s="38" t="inlineStr">
        <is>
          <t>CADENCE DESIGN SYS INC</t>
        </is>
      </c>
      <c r="B71" s="17" t="inlineStr">
        <is>
          <t>US1273871087</t>
        </is>
      </c>
      <c r="C71" s="17" t="inlineStr">
        <is>
          <t>Telecom - Equipment &amp; Accessories</t>
        </is>
      </c>
      <c r="D71" s="156" t="n">
        <v>309</v>
      </c>
      <c r="E71" s="7" t="n">
        <v>96.37</v>
      </c>
      <c r="F71" s="8" t="n">
        <v>0.0014</v>
      </c>
      <c r="G71" s="39" t="n"/>
    </row>
    <row r="72">
      <c r="A72" s="38" t="inlineStr">
        <is>
          <t>DELL TECHNOLOGIES INC</t>
        </is>
      </c>
      <c r="B72" s="17" t="inlineStr">
        <is>
          <t>US24703L2025</t>
        </is>
      </c>
      <c r="C72" s="17" t="inlineStr">
        <is>
          <t>Software Products</t>
        </is>
      </c>
      <c r="D72" s="156" t="n">
        <v>746</v>
      </c>
      <c r="E72" s="7" t="n">
        <v>93.91</v>
      </c>
      <c r="F72" s="8" t="n">
        <v>0.0014</v>
      </c>
      <c r="G72" s="39" t="n"/>
    </row>
    <row r="73">
      <c r="A73" s="38" t="inlineStr">
        <is>
          <t>SYNOPSYS INC</t>
        </is>
      </c>
      <c r="B73" s="17" t="inlineStr">
        <is>
          <t>US8716071076</t>
        </is>
      </c>
      <c r="C73" s="17" t="inlineStr">
        <is>
          <t>Computers - Software &amp; Consulting</t>
        </is>
      </c>
      <c r="D73" s="156" t="n">
        <v>207</v>
      </c>
      <c r="E73" s="7" t="n">
        <v>90.69</v>
      </c>
      <c r="F73" s="8" t="n">
        <v>0.0013</v>
      </c>
      <c r="G73" s="39" t="n"/>
    </row>
    <row r="74">
      <c r="A74" s="38" t="inlineStr">
        <is>
          <t>MOTOROLA SOLUTIONS INC</t>
        </is>
      </c>
      <c r="B74" s="17" t="inlineStr">
        <is>
          <t>US6200763075</t>
        </is>
      </c>
      <c r="C74" s="17" t="inlineStr">
        <is>
          <t>Computers Hardware &amp; Equipments</t>
        </is>
      </c>
      <c r="D74" s="156" t="n">
        <v>189</v>
      </c>
      <c r="E74" s="7" t="n">
        <v>76.73999999999999</v>
      </c>
      <c r="F74" s="8" t="n">
        <v>0.0011</v>
      </c>
      <c r="G74" s="39" t="n"/>
    </row>
    <row r="75">
      <c r="A75" s="38" t="inlineStr">
        <is>
          <t>AUTODESK INC</t>
        </is>
      </c>
      <c r="B75" s="17" t="inlineStr">
        <is>
          <t>US0527691069</t>
        </is>
      </c>
      <c r="C75" s="17" t="inlineStr">
        <is>
          <t>Software Products</t>
        </is>
      </c>
      <c r="D75" s="156" t="n">
        <v>245</v>
      </c>
      <c r="E75" s="7" t="n">
        <v>69.11</v>
      </c>
      <c r="F75" s="8" t="n">
        <v>0.001</v>
      </c>
      <c r="G75" s="39" t="n"/>
    </row>
    <row r="76">
      <c r="A76" s="38" t="inlineStr">
        <is>
          <t>TE CONNECTIVITY PLC</t>
        </is>
      </c>
      <c r="B76" s="17" t="inlineStr">
        <is>
          <t>IE000IVNQZ81</t>
        </is>
      </c>
      <c r="C76" s="17" t="inlineStr">
        <is>
          <t>Computers - Software &amp; Consulting</t>
        </is>
      </c>
      <c r="D76" s="156" t="n">
        <v>345</v>
      </c>
      <c r="E76" s="7" t="n">
        <v>67.25</v>
      </c>
      <c r="F76" s="8" t="n">
        <v>0.001</v>
      </c>
      <c r="G76" s="39" t="n"/>
    </row>
    <row r="77">
      <c r="A77" s="38" t="inlineStr">
        <is>
          <t>CORNING INC</t>
        </is>
      </c>
      <c r="B77" s="17" t="inlineStr">
        <is>
          <t>US2193501051</t>
        </is>
      </c>
      <c r="C77" s="17" t="inlineStr">
        <is>
          <t>Computers Hardware &amp; Equipments</t>
        </is>
      </c>
      <c r="D77" s="156" t="n">
        <v>885</v>
      </c>
      <c r="E77" s="7" t="n">
        <v>64.45999999999999</v>
      </c>
      <c r="F77" s="8" t="n">
        <v>0.0009</v>
      </c>
      <c r="G77" s="39" t="n"/>
    </row>
    <row r="78">
      <c r="A78" s="38" t="inlineStr">
        <is>
          <t>NXP SEMICONDUCTORS NV</t>
        </is>
      </c>
      <c r="B78" s="17" t="inlineStr">
        <is>
          <t>NL0009538784</t>
        </is>
      </c>
      <c r="C78" s="17" t="inlineStr">
        <is>
          <t>Computers Hardware &amp; Equipments</t>
        </is>
      </c>
      <c r="D78" s="156" t="n">
        <v>278</v>
      </c>
      <c r="E78" s="7" t="n">
        <v>56.21</v>
      </c>
      <c r="F78" s="8" t="n">
        <v>0.0008</v>
      </c>
      <c r="G78" s="39" t="n"/>
    </row>
    <row r="79">
      <c r="A79" s="38" t="inlineStr">
        <is>
          <t>FORTINET INC</t>
        </is>
      </c>
      <c r="B79" s="17" t="inlineStr">
        <is>
          <t>US34959E1091</t>
        </is>
      </c>
      <c r="C79" s="17" t="inlineStr">
        <is>
          <t>Computers Hardware &amp; Equipments</t>
        </is>
      </c>
      <c r="D79" s="156" t="n">
        <v>719</v>
      </c>
      <c r="E79" s="7" t="n">
        <v>53.68</v>
      </c>
      <c r="F79" s="8" t="n">
        <v>0.0008</v>
      </c>
      <c r="G79" s="39" t="n"/>
    </row>
    <row r="80">
      <c r="A80" s="38" t="inlineStr">
        <is>
          <t>ROPER TECHNOLOGIES INC</t>
        </is>
      </c>
      <c r="B80" s="17" t="inlineStr">
        <is>
          <t>US7766961061</t>
        </is>
      </c>
      <c r="C80" s="17" t="inlineStr">
        <is>
          <t>Computers Hardware &amp; Equipments</t>
        </is>
      </c>
      <c r="D80" s="156" t="n">
        <v>121</v>
      </c>
      <c r="E80" s="7" t="n">
        <v>53.58</v>
      </c>
      <c r="F80" s="8" t="n">
        <v>0.0008</v>
      </c>
      <c r="G80" s="39" t="n"/>
    </row>
    <row r="81">
      <c r="A81" s="38" t="inlineStr">
        <is>
          <t>MONOLITHIC POWER SYSTEM INC</t>
        </is>
      </c>
      <c r="B81" s="17" t="inlineStr">
        <is>
          <t>US6098391054</t>
        </is>
      </c>
      <c r="C81" s="17" t="inlineStr">
        <is>
          <t>Computers Hardware &amp; Equipments</t>
        </is>
      </c>
      <c r="D81" s="156" t="n">
        <v>53</v>
      </c>
      <c r="E81" s="7" t="n">
        <v>43.33</v>
      </c>
      <c r="F81" s="8" t="n">
        <v>0.0005999999999999999</v>
      </c>
      <c r="G81" s="39" t="n"/>
    </row>
    <row r="82">
      <c r="A82" s="38" t="inlineStr">
        <is>
          <t>FAIR ISAAC CORP</t>
        </is>
      </c>
      <c r="B82" s="17" t="inlineStr">
        <is>
          <t>US3032501047</t>
        </is>
      </c>
      <c r="C82" s="17" t="inlineStr">
        <is>
          <t>Computers Hardware &amp; Equipments</t>
        </is>
      </c>
      <c r="D82" s="156" t="n">
        <v>28</v>
      </c>
      <c r="E82" s="7" t="n">
        <v>37.21</v>
      </c>
      <c r="F82" s="8" t="n">
        <v>0.0005</v>
      </c>
      <c r="G82" s="39" t="n"/>
    </row>
    <row r="83">
      <c r="A83" s="38" t="inlineStr">
        <is>
          <t>MICROCHIP TECHNOLOGY INC</t>
        </is>
      </c>
      <c r="B83" s="17" t="inlineStr">
        <is>
          <t>US5950171042</t>
        </is>
      </c>
      <c r="C83" s="17" t="inlineStr">
        <is>
          <t>Computers Hardware &amp; Equipments</t>
        </is>
      </c>
      <c r="D83" s="156" t="n">
        <v>599</v>
      </c>
      <c r="E83" s="7" t="n">
        <v>34.16</v>
      </c>
      <c r="F83" s="8" t="n">
        <v>0.0005</v>
      </c>
      <c r="G83" s="39" t="n"/>
    </row>
    <row r="84">
      <c r="A84" s="38" t="inlineStr">
        <is>
          <t>COGNIZANT TECH SOLUTIONS</t>
        </is>
      </c>
      <c r="B84" s="17" t="inlineStr">
        <is>
          <t>US1924461023</t>
        </is>
      </c>
      <c r="C84" s="17" t="inlineStr">
        <is>
          <t>Telecom - Equipment &amp; Accessories</t>
        </is>
      </c>
      <c r="D84" s="156" t="n">
        <v>562</v>
      </c>
      <c r="E84" s="7" t="n">
        <v>33.47</v>
      </c>
      <c r="F84" s="8" t="n">
        <v>0.0005</v>
      </c>
      <c r="G84" s="39" t="n"/>
    </row>
    <row r="85">
      <c r="A85" s="38" t="inlineStr">
        <is>
          <t>HEWLETT PACKARD ENTERPRISE CO</t>
        </is>
      </c>
      <c r="B85" s="17" t="inlineStr">
        <is>
          <t>US42824C1099</t>
        </is>
      </c>
      <c r="C85" s="17" t="inlineStr">
        <is>
          <t>IT Enabled Services</t>
        </is>
      </c>
      <c r="D85" s="156" t="n">
        <v>1473</v>
      </c>
      <c r="E85" s="7" t="n">
        <v>32.12</v>
      </c>
      <c r="F85" s="8" t="n">
        <v>0.0005</v>
      </c>
      <c r="G85" s="39" t="n"/>
    </row>
    <row r="86">
      <c r="A86" s="38" t="inlineStr">
        <is>
          <t>KEYSIGHT TECHNOLOGIES INC</t>
        </is>
      </c>
      <c r="B86" s="17" t="inlineStr">
        <is>
          <t>US49338L1035</t>
        </is>
      </c>
      <c r="C86" s="17" t="inlineStr">
        <is>
          <t>Computers Hardware &amp; Equipments</t>
        </is>
      </c>
      <c r="D86" s="156" t="n">
        <v>196</v>
      </c>
      <c r="E86" s="7" t="n">
        <v>30.44</v>
      </c>
      <c r="F86" s="8" t="n">
        <v>0.0004</v>
      </c>
      <c r="G86" s="39" t="n"/>
    </row>
    <row r="87">
      <c r="A87" s="38" t="inlineStr">
        <is>
          <t>HP INC</t>
        </is>
      </c>
      <c r="B87" s="17" t="inlineStr">
        <is>
          <t>US40434L1052</t>
        </is>
      </c>
      <c r="C87" s="17" t="inlineStr">
        <is>
          <t>Computers - Software &amp; Consulting</t>
        </is>
      </c>
      <c r="D87" s="156" t="n">
        <v>1082</v>
      </c>
      <c r="E87" s="7" t="n">
        <v>26.16</v>
      </c>
      <c r="F87" s="8" t="n">
        <v>0.0004</v>
      </c>
      <c r="G87" s="39" t="n"/>
    </row>
    <row r="88">
      <c r="A88" s="38" t="inlineStr">
        <is>
          <t>NETAPP INC</t>
        </is>
      </c>
      <c r="B88" s="17" t="inlineStr">
        <is>
          <t>US64110D1046</t>
        </is>
      </c>
      <c r="C88" s="17" t="inlineStr">
        <is>
          <t>Computers Hardware &amp; Equipments</t>
        </is>
      </c>
      <c r="D88" s="156" t="n">
        <v>232</v>
      </c>
      <c r="E88" s="7" t="n">
        <v>24.4</v>
      </c>
      <c r="F88" s="8" t="n">
        <v>0.0004</v>
      </c>
      <c r="G88" s="39" t="n"/>
    </row>
    <row r="89">
      <c r="A89" s="38" t="inlineStr">
        <is>
          <t>TYLER TECHNOLOGIES INC.</t>
        </is>
      </c>
      <c r="B89" s="17" t="inlineStr">
        <is>
          <t>US9022521051</t>
        </is>
      </c>
      <c r="C89" s="17" t="inlineStr">
        <is>
          <t>Computers Hardware &amp; Equipments</t>
        </is>
      </c>
      <c r="D89" s="156" t="n">
        <v>49</v>
      </c>
      <c r="E89" s="7" t="n">
        <v>22.76</v>
      </c>
      <c r="F89" s="8" t="n">
        <v>0.0003</v>
      </c>
      <c r="G89" s="39" t="n"/>
    </row>
    <row r="90">
      <c r="A90" s="38" t="inlineStr">
        <is>
          <t>FIRST SOLAR INC</t>
        </is>
      </c>
      <c r="B90" s="17" t="inlineStr">
        <is>
          <t>US3364331070</t>
        </is>
      </c>
      <c r="C90" s="17" t="inlineStr">
        <is>
          <t>Computers Hardware &amp; Equipments</t>
        </is>
      </c>
      <c r="D90" s="156" t="n">
        <v>115</v>
      </c>
      <c r="E90" s="7" t="n">
        <v>22.52</v>
      </c>
      <c r="F90" s="8" t="n">
        <v>0.0003</v>
      </c>
      <c r="G90" s="39" t="n"/>
    </row>
    <row r="91">
      <c r="A91" s="38" t="inlineStr">
        <is>
          <t>CDW CORP/DE</t>
        </is>
      </c>
      <c r="B91" s="17" t="inlineStr">
        <is>
          <t>US12514G1085</t>
        </is>
      </c>
      <c r="C91" s="17" t="inlineStr">
        <is>
          <t>Telecom - Equipment &amp; Accessories</t>
        </is>
      </c>
      <c r="D91" s="156" t="n">
        <v>151</v>
      </c>
      <c r="E91" s="7" t="n">
        <v>21.36</v>
      </c>
      <c r="F91" s="8" t="n">
        <v>0.0003</v>
      </c>
      <c r="G91" s="39" t="n"/>
    </row>
    <row r="92">
      <c r="A92" s="38" t="inlineStr">
        <is>
          <t>ON SEMICONDUCTOR CORPORATION</t>
        </is>
      </c>
      <c r="B92" s="17" t="inlineStr">
        <is>
          <t>US6821891057</t>
        </is>
      </c>
      <c r="C92" s="17" t="inlineStr">
        <is>
          <t>Computers Hardware &amp; Equipments</t>
        </is>
      </c>
      <c r="D92" s="156" t="n">
        <v>485</v>
      </c>
      <c r="E92" s="7" t="n">
        <v>21.23</v>
      </c>
      <c r="F92" s="8" t="n">
        <v>0.0003</v>
      </c>
      <c r="G92" s="39" t="n"/>
    </row>
    <row r="93">
      <c r="A93" s="38" t="inlineStr">
        <is>
          <t>GARTNER INC</t>
        </is>
      </c>
      <c r="B93" s="17" t="inlineStr">
        <is>
          <t>US3666511072</t>
        </is>
      </c>
      <c r="C93" s="17" t="inlineStr">
        <is>
          <t>Computers Hardware &amp; Equipments</t>
        </is>
      </c>
      <c r="D93" s="156" t="n">
        <v>84</v>
      </c>
      <c r="E93" s="7" t="n">
        <v>19.61</v>
      </c>
      <c r="F93" s="8" t="n">
        <v>0.0003</v>
      </c>
      <c r="G93" s="39" t="n"/>
    </row>
    <row r="94">
      <c r="A94" s="40" t="inlineStr">
        <is>
          <t>Sub Total</t>
        </is>
      </c>
      <c r="B94" s="18" t="n"/>
      <c r="C94" s="18" t="n"/>
      <c r="D94" s="157" t="n"/>
      <c r="E94" s="20" t="n">
        <v>19147.19</v>
      </c>
      <c r="F94" s="21" t="n">
        <v>0.2807</v>
      </c>
      <c r="G94" s="41" t="n"/>
    </row>
    <row r="95">
      <c r="A95" s="38" t="n"/>
      <c r="B95" s="17" t="n"/>
      <c r="C95" s="17" t="n"/>
      <c r="D95" s="156" t="n"/>
      <c r="E95" s="7" t="n"/>
      <c r="F95" s="8" t="n"/>
      <c r="G95" s="39" t="n"/>
    </row>
    <row r="96">
      <c r="A96" s="42" t="inlineStr">
        <is>
          <t>TOTAL</t>
        </is>
      </c>
      <c r="B96" s="145" t="n"/>
      <c r="C96" s="145" t="n"/>
      <c r="D96" s="158" t="n"/>
      <c r="E96" s="20" t="n">
        <v>66327.37</v>
      </c>
      <c r="F96" s="21" t="n">
        <v>0.9728</v>
      </c>
      <c r="G96" s="41" t="n"/>
    </row>
    <row r="97">
      <c r="A97" s="38" t="n"/>
      <c r="B97" s="17" t="n"/>
      <c r="C97" s="17" t="n"/>
      <c r="D97" s="156" t="n"/>
      <c r="E97" s="7" t="n"/>
      <c r="F97" s="8" t="n"/>
      <c r="G97" s="39" t="n"/>
    </row>
    <row r="98">
      <c r="A98" s="38" t="n"/>
      <c r="B98" s="17" t="n"/>
      <c r="C98" s="17" t="n"/>
      <c r="D98" s="156" t="n"/>
      <c r="E98" s="7" t="n"/>
      <c r="F98" s="8" t="n"/>
      <c r="G98" s="39" t="n"/>
    </row>
    <row r="99">
      <c r="A99" s="40" t="inlineStr">
        <is>
          <t>Investment in Mutual fund</t>
        </is>
      </c>
      <c r="B99" s="17" t="n"/>
      <c r="C99" s="17" t="n"/>
      <c r="D99" s="156" t="n"/>
      <c r="E99" s="7" t="n"/>
      <c r="F99" s="8" t="n"/>
      <c r="G99" s="39" t="n"/>
    </row>
    <row r="100">
      <c r="A100" s="38" t="inlineStr">
        <is>
          <t>Edelweiss Liquid Fund - Direct Pl -Gr</t>
        </is>
      </c>
      <c r="B100" s="17" t="inlineStr">
        <is>
          <t>INF754K01GM4</t>
        </is>
      </c>
      <c r="C100" s="17" t="n"/>
      <c r="D100" s="156" t="n">
        <v>11585.295</v>
      </c>
      <c r="E100" s="7" t="n">
        <v>400.59</v>
      </c>
      <c r="F100" s="8" t="n">
        <v>0.0059</v>
      </c>
      <c r="G100" s="39" t="n"/>
    </row>
    <row r="101">
      <c r="A101" s="38" t="n"/>
      <c r="B101" s="17" t="n"/>
      <c r="C101" s="17" t="n"/>
      <c r="D101" s="156" t="n"/>
      <c r="E101" s="7" t="n"/>
      <c r="F101" s="8" t="n"/>
      <c r="G101" s="39" t="n"/>
    </row>
    <row r="102">
      <c r="A102" s="42" t="inlineStr">
        <is>
          <t>TOTAL</t>
        </is>
      </c>
      <c r="B102" s="145" t="n"/>
      <c r="C102" s="145" t="n"/>
      <c r="D102" s="158" t="n"/>
      <c r="E102" s="20" t="n">
        <v>400.59</v>
      </c>
      <c r="F102" s="21" t="n">
        <v>0.0059</v>
      </c>
      <c r="G102" s="41" t="n"/>
    </row>
    <row r="103">
      <c r="A103" s="38" t="n"/>
      <c r="B103" s="17" t="n"/>
      <c r="C103" s="17" t="n"/>
      <c r="D103" s="156" t="n"/>
      <c r="E103" s="7" t="n"/>
      <c r="F103" s="8" t="n"/>
      <c r="G103" s="39" t="n"/>
    </row>
    <row r="104">
      <c r="A104" s="40" t="inlineStr">
        <is>
          <t>TREPS / Reverse Repo</t>
        </is>
      </c>
      <c r="B104" s="17" t="n"/>
      <c r="C104" s="17" t="n"/>
      <c r="D104" s="156" t="n"/>
      <c r="E104" s="7" t="n"/>
      <c r="F104" s="8" t="n"/>
      <c r="G104" s="39" t="n"/>
    </row>
    <row r="105">
      <c r="A105" s="38" t="inlineStr">
        <is>
          <t>Clearing Corporation of India Ltd.</t>
        </is>
      </c>
      <c r="B105" s="17" t="n"/>
      <c r="C105" s="17" t="n"/>
      <c r="D105" s="156" t="n"/>
      <c r="E105" s="7" t="n">
        <v>1704.74</v>
      </c>
      <c r="F105" s="8" t="n">
        <v>0.025</v>
      </c>
      <c r="G105" s="39" t="n">
        <v>0.05471</v>
      </c>
    </row>
    <row r="106">
      <c r="A106" s="40" t="inlineStr">
        <is>
          <t>Sub Total</t>
        </is>
      </c>
      <c r="B106" s="18" t="n"/>
      <c r="C106" s="18" t="n"/>
      <c r="D106" s="157" t="n"/>
      <c r="E106" s="20" t="n">
        <v>1704.74</v>
      </c>
      <c r="F106" s="21" t="n">
        <v>0.025</v>
      </c>
      <c r="G106" s="41" t="n"/>
    </row>
    <row r="107">
      <c r="A107" s="38" t="n"/>
      <c r="B107" s="17" t="n"/>
      <c r="C107" s="17" t="n"/>
      <c r="D107" s="156" t="n"/>
      <c r="E107" s="7" t="n"/>
      <c r="F107" s="8" t="n"/>
      <c r="G107" s="39" t="n"/>
    </row>
    <row r="108">
      <c r="A108" s="42" t="inlineStr">
        <is>
          <t>TOTAL</t>
        </is>
      </c>
      <c r="B108" s="145" t="n"/>
      <c r="C108" s="145" t="n"/>
      <c r="D108" s="158" t="n"/>
      <c r="E108" s="20" t="n">
        <v>1704.74</v>
      </c>
      <c r="F108" s="21" t="n">
        <v>0.025</v>
      </c>
      <c r="G108" s="41" t="n"/>
    </row>
    <row r="109">
      <c r="A109" s="38" t="inlineStr">
        <is>
          <t>Accrued Interest</t>
        </is>
      </c>
      <c r="B109" s="17" t="n"/>
      <c r="C109" s="17" t="n"/>
      <c r="D109" s="156" t="n"/>
      <c r="E109" s="7" t="n">
        <v>0.2555248</v>
      </c>
      <c r="F109" s="59" t="inlineStr">
        <is>
          <t>$0.00%</t>
        </is>
      </c>
      <c r="G109" s="39" t="n"/>
    </row>
    <row r="110">
      <c r="A110" s="38" t="inlineStr">
        <is>
          <t>Net Receivables/(Payables)</t>
        </is>
      </c>
      <c r="B110" s="17" t="n"/>
      <c r="C110" s="17" t="n"/>
      <c r="D110" s="156" t="n"/>
      <c r="E110" s="159" t="n">
        <v>-274.9455248</v>
      </c>
      <c r="F110" s="160" t="n">
        <v>-0.003703</v>
      </c>
      <c r="G110" s="39" t="n">
        <v>0.054709</v>
      </c>
    </row>
    <row r="111">
      <c r="A111" s="45" t="inlineStr">
        <is>
          <t>GRAND TOTAL</t>
        </is>
      </c>
      <c r="B111" s="19" t="n"/>
      <c r="C111" s="19" t="n"/>
      <c r="D111" s="161" t="n"/>
      <c r="E111" s="14" t="n">
        <v>68158.00999999999</v>
      </c>
      <c r="F111" s="15" t="n">
        <v>1</v>
      </c>
      <c r="G111" s="46" t="n"/>
    </row>
    <row r="112">
      <c r="A112" s="29" t="n"/>
      <c r="G112" s="30" t="n"/>
    </row>
    <row r="113">
      <c r="A113" s="47" t="inlineStr">
        <is>
          <t xml:space="preserve">$ Less than 0.01% of Net Asset Value </t>
        </is>
      </c>
      <c r="G113" s="30" t="n"/>
    </row>
    <row r="114">
      <c r="A114" s="29" t="n"/>
      <c r="G114" s="30" t="n"/>
    </row>
    <row r="115">
      <c r="A115" s="29" t="n"/>
      <c r="G115" s="30" t="n"/>
    </row>
    <row r="116">
      <c r="A116" s="47" t="inlineStr">
        <is>
          <t>Notes:</t>
        </is>
      </c>
      <c r="G116" s="30" t="n"/>
    </row>
    <row r="117">
      <c r="A117" s="48" t="inlineStr">
        <is>
          <t>1. Security in default beyond its maturiy date</t>
        </is>
      </c>
      <c r="B117" s="49" t="inlineStr">
        <is>
          <t>NIL</t>
        </is>
      </c>
      <c r="G117" s="30" t="n"/>
    </row>
    <row r="118">
      <c r="A118" s="29" t="inlineStr">
        <is>
          <t>2. Net Asset Value (Rs. per unit)</t>
        </is>
      </c>
      <c r="G118" s="30" t="n"/>
    </row>
    <row r="119">
      <c r="A119" s="29" t="inlineStr">
        <is>
          <t>Plan /option (Face Value 10)</t>
        </is>
      </c>
      <c r="B119" s="49" t="inlineStr">
        <is>
          <t>As on</t>
        </is>
      </c>
      <c r="C119" s="49" t="inlineStr">
        <is>
          <t>As on</t>
        </is>
      </c>
      <c r="G119" s="30" t="n"/>
    </row>
    <row r="120">
      <c r="A120" s="29" t="n"/>
      <c r="B120" s="50" t="n">
        <v>45747</v>
      </c>
      <c r="C120" s="50" t="n">
        <v>45930</v>
      </c>
      <c r="G120" s="30" t="n"/>
    </row>
    <row r="121">
      <c r="A121" s="29" t="inlineStr">
        <is>
          <t>Direct Plan  Growth Option</t>
        </is>
      </c>
      <c r="B121" t="n">
        <v>10.5255</v>
      </c>
      <c r="C121" t="n">
        <v>11.9234</v>
      </c>
      <c r="G121" s="51" t="n"/>
    </row>
    <row r="122">
      <c r="A122" s="29" t="inlineStr">
        <is>
          <t>Direct Plan IDCW Option</t>
        </is>
      </c>
      <c r="B122" t="n">
        <v>10.5255</v>
      </c>
      <c r="C122" t="n">
        <v>11.9234</v>
      </c>
      <c r="G122" s="51" t="n"/>
    </row>
    <row r="123">
      <c r="A123" s="29" t="inlineStr">
        <is>
          <t>Regular Plan  Growth Option</t>
        </is>
      </c>
      <c r="B123" t="n">
        <v>10.3294</v>
      </c>
      <c r="C123" s="165" t="n">
        <v>11.602</v>
      </c>
      <c r="G123" s="51" t="n"/>
    </row>
    <row r="124">
      <c r="A124" s="29" t="inlineStr">
        <is>
          <t>Regular Plan IDCW Option</t>
        </is>
      </c>
      <c r="B124" t="n">
        <v>10.3294</v>
      </c>
      <c r="C124" s="165" t="n">
        <v>11.602</v>
      </c>
      <c r="G124" s="51" t="n"/>
    </row>
    <row r="125">
      <c r="A125" s="29" t="n"/>
      <c r="G125" s="51" t="n"/>
    </row>
    <row r="126">
      <c r="A126" s="29" t="inlineStr">
        <is>
          <t xml:space="preserve">3. Total Dividend (Net) declared during the half year period </t>
        </is>
      </c>
      <c r="B126" s="49" t="inlineStr">
        <is>
          <t>NIL</t>
        </is>
      </c>
      <c r="G126" s="30" t="n"/>
    </row>
    <row r="127">
      <c r="A127" s="29" t="inlineStr">
        <is>
          <t>4. Bonus was declared during the half year period</t>
        </is>
      </c>
      <c r="B127" s="49" t="inlineStr">
        <is>
          <t>NIL</t>
        </is>
      </c>
      <c r="G127" s="30" t="n"/>
    </row>
    <row r="128">
      <c r="A128" s="48" t="inlineStr">
        <is>
          <t>5. Investment in Repo of Corporate Debt Securities as at September 30, 2025</t>
        </is>
      </c>
      <c r="B128" s="49" t="inlineStr">
        <is>
          <t>NIL</t>
        </is>
      </c>
      <c r="G128" s="30" t="n"/>
    </row>
    <row r="129">
      <c r="A129" s="48" t="inlineStr">
        <is>
          <t>6. Investment in foreign securities/ADRs/GDRs as at September 30,2025</t>
        </is>
      </c>
      <c r="B129" s="52" t="n">
        <v>19147.19</v>
      </c>
      <c r="G129" s="30" t="n"/>
    </row>
    <row r="130">
      <c r="A130" s="29" t="inlineStr">
        <is>
          <t>7. Portfolio Turnover Ratio</t>
        </is>
      </c>
      <c r="B130" s="52" t="n">
        <v>0.0767</v>
      </c>
      <c r="G130" s="30" t="n"/>
    </row>
    <row r="131" ht="29" customHeight="1">
      <c r="A131" s="48" t="inlineStr">
        <is>
          <t>8. Total gross exposure to derivative instruments (excluding reversed positions) at the end of the month (Rs. in Lakhs)</t>
        </is>
      </c>
      <c r="B131" s="49" t="inlineStr">
        <is>
          <t>NIL</t>
        </is>
      </c>
      <c r="G131" s="30" t="n"/>
    </row>
    <row r="132" ht="29" customHeight="1">
      <c r="A132" s="48" t="inlineStr">
        <is>
          <t>9. Margin Deposits includes Margin money placed on derivatives other than margin money placed with bank</t>
        </is>
      </c>
      <c r="B132" s="49" t="inlineStr">
        <is>
          <t>NIL</t>
        </is>
      </c>
      <c r="G132" s="30" t="n"/>
    </row>
    <row r="133">
      <c r="A133" s="48" t="inlineStr">
        <is>
          <t>10. Value of investment made by other schemes under same management (Rs. In Lakhs)</t>
        </is>
      </c>
      <c r="B133" t="n">
        <v>1312.63</v>
      </c>
      <c r="G133" s="30" t="n"/>
    </row>
    <row r="134">
      <c r="A134" s="48" t="inlineStr">
        <is>
          <t>11. Number of instance of deviation In valuation of securities</t>
        </is>
      </c>
      <c r="B134" s="49" t="inlineStr">
        <is>
          <t>NIL</t>
        </is>
      </c>
      <c r="G134" s="30" t="n"/>
    </row>
    <row r="135" ht="15" customHeight="1" thickBot="1">
      <c r="A135" s="54" t="inlineStr">
        <is>
          <t>12. Total value and percentage of illiquid equity shares / securities</t>
        </is>
      </c>
      <c r="B135" s="55" t="inlineStr">
        <is>
          <t>NIL</t>
        </is>
      </c>
      <c r="C135" s="56" t="n"/>
      <c r="D135" s="56" t="n"/>
      <c r="E135" s="56" t="n"/>
      <c r="F135" s="56" t="n"/>
      <c r="G135" s="57" t="n"/>
    </row>
    <row r="137" ht="70" customHeight="1">
      <c r="A137" s="177" t="inlineStr">
        <is>
          <t>Scheme Name</t>
        </is>
      </c>
      <c r="B137" s="177" t="inlineStr">
        <is>
          <t>Risk- O - Meter</t>
        </is>
      </c>
      <c r="C137" s="177" t="inlineStr">
        <is>
          <t>Benchmark of the Scheme</t>
        </is>
      </c>
      <c r="D137" s="177" t="inlineStr">
        <is>
          <t>Benchmark Risk-o-meter</t>
        </is>
      </c>
    </row>
    <row r="138" ht="70" customHeight="1">
      <c r="A138" s="177" t="inlineStr">
        <is>
          <t>Edelweiss Technology Fund</t>
        </is>
      </c>
      <c r="B138" s="177" t="n"/>
      <c r="C138" s="177" t="inlineStr">
        <is>
          <t>BSE Teck TRI</t>
        </is>
      </c>
      <c r="D138" s="177" t="n"/>
      <c r="E138" t="inlineStr"/>
    </row>
  </sheetData>
  <mergeCells count="2">
    <mergeCell ref="A3:G3"/>
    <mergeCell ref="A4:G4"/>
  </mergeCells>
  <pageMargins left="0.7" right="0.7" top="0.75" bottom="0.75" header="0.3" footer="0.3"/>
  <pageSetup orientation="portrait" horizontalDpi="300" verticalDpi="300"/>
  <drawing xmlns:r="http://schemas.openxmlformats.org/officeDocument/2006/relationships" r:id="rId1"/>
</worksheet>
</file>

<file path=xl/worksheets/sheet14.xml><?xml version="1.0" encoding="utf-8"?>
<worksheet xmlns="http://schemas.openxmlformats.org/spreadsheetml/2006/main">
  <sheetPr>
    <outlinePr summaryBelow="1" summaryRight="1"/>
    <pageSetUpPr/>
  </sheetPr>
  <dimension ref="A1:H46"/>
  <sheetViews>
    <sheetView showGridLines="0" workbookViewId="0">
      <pane ySplit="6" topLeftCell="A7" activePane="bottomLeft" state="frozen"/>
      <selection activeCell="A7" sqref="A7"/>
      <selection pane="bottomLeft" activeCell="A7" sqref="A7"/>
    </sheetView>
  </sheetViews>
  <sheetFormatPr baseColWidth="8" defaultRowHeight="14.5"/>
  <cols>
    <col width="74.453125" customWidth="1" min="1" max="1"/>
    <col width="22" customWidth="1" min="2" max="2"/>
    <col width="26.7265625" customWidth="1" min="3" max="3"/>
    <col width="22" customWidth="1" min="4" max="4"/>
    <col width="16.453125" customWidth="1" min="5" max="5"/>
    <col width="22" customWidth="1" min="6" max="6"/>
    <col width="6.1796875" bestFit="1" customWidth="1" style="2" min="7" max="7"/>
    <col width="70.26953125" bestFit="1" customWidth="1" min="12" max="12"/>
    <col width="10.81640625" bestFit="1" customWidth="1" min="13" max="13"/>
    <col width="10.54296875" bestFit="1" customWidth="1" min="14" max="14"/>
    <col width="12" bestFit="1" customWidth="1" min="15" max="15"/>
    <col width="12.54296875" customWidth="1" min="16" max="16"/>
  </cols>
  <sheetData>
    <row r="1">
      <c r="A1" s="85" t="inlineStr">
        <is>
          <t>Edelweiss Mutual Fund</t>
        </is>
      </c>
    </row>
    <row r="2" ht="29.5" customHeight="1" thickBot="1">
      <c r="A2" s="86" t="inlineStr">
        <is>
          <t xml:space="preserve">Edelweiss House, 10th Floor, Off. C.S.T. Road, Kalina, Santacruz (E), Mumbai 400098, Maharashtra  </t>
        </is>
      </c>
    </row>
    <row r="3" ht="36.75" customHeight="1">
      <c r="A3" s="148" t="inlineStr">
        <is>
          <t>PORTFOLIO STATEMENT OF EDELWEISS  EUROPE DYNAMIC EQUITY OFF-SHORE FUND AS ON SEPTEMBER 30, 2025</t>
        </is>
      </c>
      <c r="B3" s="149" t="n"/>
      <c r="C3" s="149" t="n"/>
      <c r="D3" s="149" t="n"/>
      <c r="E3" s="149" t="n"/>
      <c r="F3" s="149" t="n"/>
      <c r="G3" s="150" t="n"/>
      <c r="H3" s="28">
        <f>HYPERLINK("[EDEL_HY Portfolio 30-Sep-2025 Final.xlsx]Index!A1","Index")</f>
        <v/>
      </c>
    </row>
    <row r="4" ht="19.5" customHeight="1">
      <c r="A4" s="151" t="inlineStr">
        <is>
          <t>(An open ended fund of fund scheme investing in JPMorgan Funds – Europe Dynamic Fund)</t>
        </is>
      </c>
      <c r="G4" s="51" t="n"/>
    </row>
    <row r="5">
      <c r="A5" s="29" t="n"/>
      <c r="G5" s="30" t="n"/>
    </row>
    <row r="6" ht="48" customHeight="1">
      <c r="A6" s="31" t="inlineStr">
        <is>
          <t>Name of the Instrument</t>
        </is>
      </c>
      <c r="B6" s="32" t="inlineStr">
        <is>
          <t>ISIN</t>
        </is>
      </c>
      <c r="C6" s="32" t="inlineStr">
        <is>
          <t>Rating/Industry</t>
        </is>
      </c>
      <c r="D6" s="152" t="inlineStr">
        <is>
          <t>Quantity</t>
        </is>
      </c>
      <c r="E6" s="34" t="inlineStr">
        <is>
          <t>Market/Fair Value(Rs. In Lacs)</t>
        </is>
      </c>
      <c r="F6" s="34" t="inlineStr">
        <is>
          <t>% to Net Assets</t>
        </is>
      </c>
      <c r="G6" s="35" t="inlineStr">
        <is>
          <t>YIELD</t>
        </is>
      </c>
    </row>
    <row r="7">
      <c r="A7" s="36" t="n"/>
      <c r="B7" s="16" t="n"/>
      <c r="C7" s="16" t="n"/>
      <c r="D7" s="153" t="n"/>
      <c r="E7" s="154" t="n"/>
      <c r="F7" s="155" t="n"/>
      <c r="G7" s="37" t="n"/>
    </row>
    <row r="8">
      <c r="A8" s="38" t="n"/>
      <c r="B8" s="17" t="n"/>
      <c r="C8" s="17" t="n"/>
      <c r="D8" s="156" t="n"/>
      <c r="E8" s="7" t="n"/>
      <c r="F8" s="8" t="n"/>
      <c r="G8" s="39" t="n"/>
    </row>
    <row r="9">
      <c r="A9" s="40" t="inlineStr">
        <is>
          <t>Foreign Securities and/or Overseas ETFs</t>
        </is>
      </c>
      <c r="B9" s="17" t="n"/>
      <c r="C9" s="17" t="n"/>
      <c r="D9" s="156" t="n"/>
      <c r="E9" s="7" t="n"/>
      <c r="F9" s="8" t="n"/>
      <c r="G9" s="39" t="n"/>
    </row>
    <row r="10">
      <c r="A10" s="40" t="inlineStr">
        <is>
          <t>International  Mutual Fund Units</t>
        </is>
      </c>
      <c r="B10" s="18" t="n"/>
      <c r="C10" s="18" t="n"/>
      <c r="D10" s="157" t="n"/>
      <c r="E10" s="24" t="n"/>
      <c r="F10" s="10" t="n"/>
      <c r="G10" s="41" t="n"/>
    </row>
    <row r="11">
      <c r="A11" s="29" t="inlineStr">
        <is>
          <t>JPMorgan F-Europe Dynam-I-A</t>
        </is>
      </c>
      <c r="B11" s="17" t="inlineStr">
        <is>
          <t>LU0248045857</t>
        </is>
      </c>
      <c r="C11" s="17" t="n"/>
      <c r="D11" s="156" t="n">
        <v>271732.792</v>
      </c>
      <c r="E11" s="7" t="n">
        <v>15437.51</v>
      </c>
      <c r="F11" s="8" t="n">
        <v>0.9651</v>
      </c>
      <c r="G11" s="39" t="n"/>
    </row>
    <row r="12">
      <c r="A12" s="40" t="inlineStr">
        <is>
          <t>Sub Total</t>
        </is>
      </c>
      <c r="B12" s="18" t="n"/>
      <c r="C12" s="18" t="n"/>
      <c r="D12" s="157" t="n"/>
      <c r="E12" s="20" t="n">
        <v>15437.51</v>
      </c>
      <c r="F12" s="21" t="n">
        <v>0.9651</v>
      </c>
      <c r="G12" s="41" t="n"/>
    </row>
    <row r="13">
      <c r="A13" s="38" t="n"/>
      <c r="B13" s="17" t="n"/>
      <c r="C13" s="17" t="n"/>
      <c r="D13" s="156" t="n"/>
      <c r="E13" s="7" t="n"/>
      <c r="F13" s="8" t="n"/>
      <c r="G13" s="39" t="n"/>
    </row>
    <row r="14">
      <c r="A14" s="42" t="inlineStr">
        <is>
          <t>TOTAL</t>
        </is>
      </c>
      <c r="B14" s="145" t="n"/>
      <c r="C14" s="145" t="n"/>
      <c r="D14" s="158" t="n"/>
      <c r="E14" s="20" t="n">
        <v>15437.51</v>
      </c>
      <c r="F14" s="21" t="n">
        <v>0.9651</v>
      </c>
      <c r="G14" s="41" t="n"/>
    </row>
    <row r="15">
      <c r="A15" s="38" t="n"/>
      <c r="B15" s="17" t="n"/>
      <c r="C15" s="17" t="n"/>
      <c r="D15" s="156" t="n"/>
      <c r="E15" s="7" t="n"/>
      <c r="F15" s="8" t="n"/>
      <c r="G15" s="39" t="n"/>
    </row>
    <row r="16">
      <c r="A16" s="40" t="inlineStr">
        <is>
          <t>TREPS / Reverse Repo</t>
        </is>
      </c>
      <c r="B16" s="17" t="n"/>
      <c r="C16" s="17" t="n"/>
      <c r="D16" s="156" t="n"/>
      <c r="E16" s="7" t="n"/>
      <c r="F16" s="8" t="n"/>
      <c r="G16" s="39" t="n"/>
    </row>
    <row r="17">
      <c r="A17" s="38" t="inlineStr">
        <is>
          <t>Clearing Corporation of India Ltd.</t>
        </is>
      </c>
      <c r="B17" s="17" t="n"/>
      <c r="C17" s="17" t="n"/>
      <c r="D17" s="156" t="n"/>
      <c r="E17" s="7" t="n">
        <v>556.92</v>
      </c>
      <c r="F17" s="8" t="n">
        <v>0.0348</v>
      </c>
      <c r="G17" s="39" t="n">
        <v>0.05471</v>
      </c>
    </row>
    <row r="18">
      <c r="A18" s="40" t="inlineStr">
        <is>
          <t>Sub Total</t>
        </is>
      </c>
      <c r="B18" s="18" t="n"/>
      <c r="C18" s="18" t="n"/>
      <c r="D18" s="157" t="n"/>
      <c r="E18" s="20" t="n">
        <v>556.92</v>
      </c>
      <c r="F18" s="21" t="n">
        <v>0.0348</v>
      </c>
      <c r="G18" s="41" t="n"/>
    </row>
    <row r="19">
      <c r="A19" s="38" t="n"/>
      <c r="B19" s="17" t="n"/>
      <c r="C19" s="17" t="n"/>
      <c r="D19" s="156" t="n"/>
      <c r="E19" s="7" t="n"/>
      <c r="F19" s="8" t="n"/>
      <c r="G19" s="39" t="n"/>
    </row>
    <row r="20">
      <c r="A20" s="42" t="inlineStr">
        <is>
          <t>TOTAL</t>
        </is>
      </c>
      <c r="B20" s="145" t="n"/>
      <c r="C20" s="145" t="n"/>
      <c r="D20" s="158" t="n"/>
      <c r="E20" s="20" t="n">
        <v>556.92</v>
      </c>
      <c r="F20" s="21" t="n">
        <v>0.0348</v>
      </c>
      <c r="G20" s="41" t="n"/>
    </row>
    <row r="21">
      <c r="A21" s="38" t="inlineStr">
        <is>
          <t>Accrued Interest</t>
        </is>
      </c>
      <c r="B21" s="17" t="n"/>
      <c r="C21" s="17" t="n"/>
      <c r="D21" s="156" t="n"/>
      <c r="E21" s="7" t="n">
        <v>0.08347640000000001</v>
      </c>
      <c r="F21" s="59" t="inlineStr">
        <is>
          <t>$0.00%</t>
        </is>
      </c>
      <c r="G21" s="39" t="n"/>
    </row>
    <row r="22">
      <c r="A22" s="38" t="inlineStr">
        <is>
          <t>Net Receivables/(Payables)</t>
        </is>
      </c>
      <c r="B22" s="17" t="n"/>
      <c r="C22" s="17" t="n"/>
      <c r="D22" s="156" t="n"/>
      <c r="E22" s="7" t="n">
        <v>1.0065236</v>
      </c>
      <c r="F22" s="8" t="n">
        <v>9.500000000000001e-05</v>
      </c>
      <c r="G22" s="39" t="n">
        <v>0.054709</v>
      </c>
    </row>
    <row r="23">
      <c r="A23" s="45" t="inlineStr">
        <is>
          <t>GRAND TOTAL</t>
        </is>
      </c>
      <c r="B23" s="19" t="n"/>
      <c r="C23" s="19" t="n"/>
      <c r="D23" s="161" t="n"/>
      <c r="E23" s="14" t="n">
        <v>15995.52</v>
      </c>
      <c r="F23" s="15" t="n">
        <v>1</v>
      </c>
      <c r="G23" s="46" t="n"/>
    </row>
    <row r="24">
      <c r="A24" s="29" t="n"/>
      <c r="G24" s="30" t="n"/>
    </row>
    <row r="25">
      <c r="A25" s="47" t="inlineStr">
        <is>
          <t xml:space="preserve">$ Less than 0.01% of Net Asset Value </t>
        </is>
      </c>
      <c r="G25" s="30" t="n"/>
    </row>
    <row r="26">
      <c r="A26" s="29" t="n"/>
      <c r="G26" s="30" t="n"/>
    </row>
    <row r="27">
      <c r="A27" s="47" t="inlineStr">
        <is>
          <t>Notes:</t>
        </is>
      </c>
      <c r="G27" s="30" t="n"/>
    </row>
    <row r="28">
      <c r="A28" s="48" t="inlineStr">
        <is>
          <t>1. Security in default beyond its maturiy date</t>
        </is>
      </c>
      <c r="B28" s="49" t="inlineStr">
        <is>
          <t>NIL</t>
        </is>
      </c>
      <c r="G28" s="30" t="n"/>
    </row>
    <row r="29">
      <c r="A29" s="29" t="inlineStr">
        <is>
          <t>2. Net Asset Value (Rs. per unit)</t>
        </is>
      </c>
      <c r="G29" s="30" t="n"/>
    </row>
    <row r="30">
      <c r="A30" s="29" t="inlineStr">
        <is>
          <t>Plan /option (Face Value 10)</t>
        </is>
      </c>
      <c r="B30" s="49" t="inlineStr">
        <is>
          <t>As on</t>
        </is>
      </c>
      <c r="C30" s="49" t="inlineStr">
        <is>
          <t>As on</t>
        </is>
      </c>
      <c r="G30" s="30" t="n"/>
    </row>
    <row r="31">
      <c r="A31" s="29" t="n"/>
      <c r="B31" s="50" t="n">
        <v>45747</v>
      </c>
      <c r="C31" s="50" t="n">
        <v>45930</v>
      </c>
      <c r="G31" s="30" t="n"/>
    </row>
    <row r="32">
      <c r="A32" s="29" t="inlineStr">
        <is>
          <t>Direct Plan Growth Option</t>
        </is>
      </c>
      <c r="B32" t="n">
        <v>22.8624</v>
      </c>
      <c r="C32" t="n">
        <v>28.0334</v>
      </c>
      <c r="G32" s="51" t="n"/>
    </row>
    <row r="33">
      <c r="A33" s="29" t="inlineStr">
        <is>
          <t>Regular Plan Growth Option</t>
        </is>
      </c>
      <c r="B33" t="n">
        <v>20.7742</v>
      </c>
      <c r="C33" t="n">
        <v>25.3662</v>
      </c>
      <c r="G33" s="51" t="n"/>
    </row>
    <row r="34">
      <c r="A34" s="29" t="n"/>
      <c r="G34" s="51" t="n"/>
    </row>
    <row r="35">
      <c r="A35" s="29" t="inlineStr">
        <is>
          <t xml:space="preserve">3. Total Dividend (Net) declared during the half year period </t>
        </is>
      </c>
      <c r="B35" s="49" t="inlineStr">
        <is>
          <t>NIL</t>
        </is>
      </c>
      <c r="G35" s="30" t="n"/>
    </row>
    <row r="36">
      <c r="A36" s="29" t="inlineStr">
        <is>
          <t>4. Bonus was declared during the half year period</t>
        </is>
      </c>
      <c r="B36" s="49" t="inlineStr">
        <is>
          <t>NIL</t>
        </is>
      </c>
      <c r="G36" s="30" t="n"/>
    </row>
    <row r="37">
      <c r="A37" s="48" t="inlineStr">
        <is>
          <t>5. Investment in Repo of Corporate Debt Securities as at September 30, 2025</t>
        </is>
      </c>
      <c r="B37" s="49" t="inlineStr">
        <is>
          <t>NIL</t>
        </is>
      </c>
      <c r="G37" s="30" t="n"/>
    </row>
    <row r="38">
      <c r="A38" s="48" t="inlineStr">
        <is>
          <t>6. Investment in foreign securities/ADRs/GDRs as at September 30,2025</t>
        </is>
      </c>
      <c r="B38" s="52">
        <f>E14</f>
        <v/>
      </c>
      <c r="G38" s="30" t="n"/>
    </row>
    <row r="39" ht="29" customHeight="1">
      <c r="A39" s="48" t="inlineStr">
        <is>
          <t>7. Total gross exposure to derivative instruments (excluding reversed positions) at the end of the month (Rs. in Lakhs)</t>
        </is>
      </c>
      <c r="B39" s="49" t="inlineStr">
        <is>
          <t>NIL</t>
        </is>
      </c>
      <c r="G39" s="30" t="n"/>
    </row>
    <row r="40" ht="29" customHeight="1">
      <c r="A40" s="48" t="inlineStr">
        <is>
          <t>8. Margin Deposits includes Margin money placed on derivatives other than margin money placed with bank</t>
        </is>
      </c>
      <c r="B40" s="49" t="inlineStr">
        <is>
          <t>NIL</t>
        </is>
      </c>
      <c r="G40" s="30" t="n"/>
    </row>
    <row r="41">
      <c r="A41" s="48" t="inlineStr">
        <is>
          <t>9. Value of investment made by other schemes under same management (Rs. In Lakhs)</t>
        </is>
      </c>
      <c r="B41" s="49" t="inlineStr">
        <is>
          <t>NIL</t>
        </is>
      </c>
      <c r="G41" s="30" t="n"/>
    </row>
    <row r="42">
      <c r="A42" s="48" t="inlineStr">
        <is>
          <t>10. Number of instance of deviation In valuation of securities</t>
        </is>
      </c>
      <c r="B42" s="49" t="inlineStr">
        <is>
          <t>NIL</t>
        </is>
      </c>
      <c r="G42" s="30" t="n"/>
    </row>
    <row r="43" ht="15" customHeight="1" thickBot="1">
      <c r="A43" s="54" t="inlineStr">
        <is>
          <t>11. Total value and percentage of illiquid equity shares / securities</t>
        </is>
      </c>
      <c r="B43" s="55" t="inlineStr">
        <is>
          <t>NIL</t>
        </is>
      </c>
      <c r="C43" s="56" t="n"/>
      <c r="D43" s="56" t="n"/>
      <c r="E43" s="56" t="n"/>
      <c r="F43" s="56" t="n"/>
      <c r="G43" s="57" t="n"/>
    </row>
    <row r="45" ht="70" customHeight="1">
      <c r="A45" s="177" t="inlineStr">
        <is>
          <t>Scheme Name</t>
        </is>
      </c>
      <c r="B45" s="177" t="inlineStr">
        <is>
          <t>Risk- O - Meter</t>
        </is>
      </c>
      <c r="C45" s="177" t="inlineStr">
        <is>
          <t>Benchmark of the Scheme</t>
        </is>
      </c>
      <c r="D45" s="177" t="inlineStr">
        <is>
          <t>Benchmark Risk-o-meter</t>
        </is>
      </c>
    </row>
    <row r="46" ht="70" customHeight="1">
      <c r="A46" s="177" t="inlineStr">
        <is>
          <t>Edelweiss Europe Dynamic Equity Off-Shore Fund</t>
        </is>
      </c>
      <c r="B46" s="177" t="n"/>
      <c r="C46" s="177" t="inlineStr">
        <is>
          <t>MSCI Europe Index (Total Return Net)</t>
        </is>
      </c>
      <c r="D46" s="177" t="n"/>
      <c r="E46" t="inlineStr"/>
    </row>
  </sheetData>
  <mergeCells count="2">
    <mergeCell ref="A3:G3"/>
    <mergeCell ref="A4:G4"/>
  </mergeCells>
  <pageMargins left="0.7" right="0.7" top="0.75" bottom="0.75" header="0.3" footer="0.3"/>
  <pageSetup orientation="portrait" horizontalDpi="300" verticalDpi="300"/>
  <drawing xmlns:r="http://schemas.openxmlformats.org/officeDocument/2006/relationships" r:id="rId1"/>
</worksheet>
</file>

<file path=xl/worksheets/sheet15.xml><?xml version="1.0" encoding="utf-8"?>
<worksheet xmlns="http://schemas.openxmlformats.org/spreadsheetml/2006/main">
  <sheetPr>
    <outlinePr summaryBelow="1" summaryRight="1"/>
    <pageSetUpPr/>
  </sheetPr>
  <dimension ref="A1:H130"/>
  <sheetViews>
    <sheetView showGridLines="0" workbookViewId="0">
      <pane ySplit="6" topLeftCell="A7" activePane="bottomLeft" state="frozen"/>
      <selection activeCell="A7" sqref="A7"/>
      <selection pane="bottomLeft" activeCell="A7" sqref="A7"/>
    </sheetView>
  </sheetViews>
  <sheetFormatPr baseColWidth="8" defaultRowHeight="14.5"/>
  <cols>
    <col width="65.26953125" bestFit="1" customWidth="1" min="1" max="1"/>
    <col width="22" bestFit="1" customWidth="1" min="2" max="2"/>
    <col width="26.7265625" customWidth="1" min="3" max="3"/>
    <col width="22" customWidth="1" min="4" max="4"/>
    <col width="16.453125" customWidth="1" min="5" max="5"/>
    <col width="22" customWidth="1" min="6" max="6"/>
    <col width="6.1796875" bestFit="1" customWidth="1" style="2" min="7" max="7"/>
    <col width="70.26953125" bestFit="1" customWidth="1" min="12" max="12"/>
    <col width="10.81640625" bestFit="1" customWidth="1" min="13" max="13"/>
    <col width="10.54296875" bestFit="1" customWidth="1" min="14" max="14"/>
    <col width="12" bestFit="1" customWidth="1" min="15" max="15"/>
    <col width="12.54296875" customWidth="1" min="16" max="16"/>
  </cols>
  <sheetData>
    <row r="1">
      <c r="A1" s="85" t="inlineStr">
        <is>
          <t>Edelweiss Mutual Fund</t>
        </is>
      </c>
    </row>
    <row r="2" ht="29.5" customHeight="1" thickBot="1">
      <c r="A2" s="86" t="inlineStr">
        <is>
          <t xml:space="preserve">Edelweiss House, 10th Floor, Off. C.S.T. Road, Kalina, Santacruz (E), Mumbai 400098, Maharashtra  </t>
        </is>
      </c>
    </row>
    <row r="3" ht="36.75" customHeight="1">
      <c r="A3" s="148" t="inlineStr">
        <is>
          <t>PORTFOLIO STATEMENT OF EDELWEISS MONEY MARKET FUND AS ON SEPTEMBER 30, 2025</t>
        </is>
      </c>
      <c r="B3" s="149" t="n"/>
      <c r="C3" s="149" t="n"/>
      <c r="D3" s="149" t="n"/>
      <c r="E3" s="149" t="n"/>
      <c r="F3" s="149" t="n"/>
      <c r="G3" s="150" t="n"/>
      <c r="H3" s="28">
        <f>HYPERLINK("[EDEL_HY Portfolio 30-Sep-2025 Final.xlsx]Index!A1","Index")</f>
        <v/>
      </c>
    </row>
    <row r="4" ht="19.5" customHeight="1">
      <c r="A4" s="151" t="inlineStr">
        <is>
          <t>(An open-ended debt scheme investing in money market instruments)</t>
        </is>
      </c>
      <c r="G4" s="51" t="n"/>
    </row>
    <row r="5">
      <c r="A5" s="29" t="n"/>
      <c r="G5" s="30" t="n"/>
    </row>
    <row r="6" ht="48" customHeight="1">
      <c r="A6" s="31" t="inlineStr">
        <is>
          <t>Name of the Instrument</t>
        </is>
      </c>
      <c r="B6" s="32" t="inlineStr">
        <is>
          <t>ISIN</t>
        </is>
      </c>
      <c r="C6" s="32" t="inlineStr">
        <is>
          <t>Rating/Industry</t>
        </is>
      </c>
      <c r="D6" s="152" t="inlineStr">
        <is>
          <t>Quantity</t>
        </is>
      </c>
      <c r="E6" s="34" t="inlineStr">
        <is>
          <t>Market/Fair Value(Rs. In Lacs)</t>
        </is>
      </c>
      <c r="F6" s="34" t="inlineStr">
        <is>
          <t>% to Net Assets</t>
        </is>
      </c>
      <c r="G6" s="35" t="inlineStr">
        <is>
          <t>YIELD</t>
        </is>
      </c>
    </row>
    <row r="7">
      <c r="A7" s="36" t="n"/>
      <c r="B7" s="16" t="n"/>
      <c r="C7" s="16" t="n"/>
      <c r="D7" s="153" t="n"/>
      <c r="E7" s="154" t="n"/>
      <c r="F7" s="155" t="n"/>
      <c r="G7" s="37" t="n"/>
    </row>
    <row r="8">
      <c r="A8" s="38" t="n"/>
      <c r="B8" s="17" t="n"/>
      <c r="C8" s="17" t="n"/>
      <c r="D8" s="156" t="n"/>
      <c r="E8" s="7" t="n"/>
      <c r="F8" s="8" t="n"/>
      <c r="G8" s="39" t="n"/>
    </row>
    <row r="9">
      <c r="A9" s="40" t="inlineStr">
        <is>
          <t>Equity &amp; Equity related</t>
        </is>
      </c>
      <c r="B9" s="17" t="n"/>
      <c r="C9" s="17" t="n"/>
      <c r="D9" s="156" t="n"/>
      <c r="E9" s="7" t="inlineStr">
        <is>
          <t>NIL</t>
        </is>
      </c>
      <c r="F9" s="8" t="inlineStr">
        <is>
          <t>NIL</t>
        </is>
      </c>
      <c r="G9" s="39" t="n"/>
    </row>
    <row r="10">
      <c r="A10" s="40" t="inlineStr">
        <is>
          <t>Debt Instruments</t>
        </is>
      </c>
      <c r="B10" s="17" t="n"/>
      <c r="C10" s="17" t="n"/>
      <c r="D10" s="156" t="n"/>
      <c r="E10" s="7" t="n"/>
      <c r="F10" s="8" t="n"/>
      <c r="G10" s="39" t="n"/>
    </row>
    <row r="11">
      <c r="A11" s="40" t="inlineStr">
        <is>
          <t>(a) Listed / Awaiting listing on Stock Exchanges</t>
        </is>
      </c>
      <c r="B11" s="17" t="n"/>
      <c r="C11" s="17" t="n"/>
      <c r="D11" s="156" t="n"/>
      <c r="E11" s="7" t="n"/>
      <c r="F11" s="8" t="n"/>
      <c r="G11" s="39" t="n"/>
    </row>
    <row r="12">
      <c r="A12" s="40" t="inlineStr">
        <is>
          <t>Sub Total</t>
        </is>
      </c>
      <c r="B12" s="17" t="n"/>
      <c r="C12" s="17" t="n"/>
      <c r="D12" s="156" t="n"/>
      <c r="E12" s="22" t="inlineStr">
        <is>
          <t>NIL</t>
        </is>
      </c>
      <c r="F12" s="23" t="inlineStr">
        <is>
          <t>NIL</t>
        </is>
      </c>
      <c r="G12" s="39" t="n"/>
    </row>
    <row r="13">
      <c r="A13" s="38" t="n"/>
      <c r="B13" s="17" t="n"/>
      <c r="C13" s="17" t="n"/>
      <c r="D13" s="156" t="n"/>
      <c r="E13" s="7" t="n"/>
      <c r="F13" s="8" t="n"/>
      <c r="G13" s="39" t="n"/>
    </row>
    <row r="14">
      <c r="A14" s="40" t="inlineStr">
        <is>
          <t>State Development Loan</t>
        </is>
      </c>
      <c r="B14" s="17" t="n"/>
      <c r="C14" s="17" t="n"/>
      <c r="D14" s="156" t="n"/>
      <c r="E14" s="7" t="n"/>
      <c r="F14" s="8" t="n"/>
      <c r="G14" s="39" t="n"/>
    </row>
    <row r="15">
      <c r="A15" s="38" t="inlineStr">
        <is>
          <t>8.27% Karnataka Sdl Red 23-12-2025</t>
        </is>
      </c>
      <c r="B15" s="17" t="inlineStr">
        <is>
          <t>IN1920150068</t>
        </is>
      </c>
      <c r="C15" s="17" t="inlineStr">
        <is>
          <t>SOVEREIGN</t>
        </is>
      </c>
      <c r="D15" s="156" t="n">
        <v>2500000</v>
      </c>
      <c r="E15" s="7" t="n">
        <v>2514.53</v>
      </c>
      <c r="F15" s="8" t="n">
        <v>0.0153</v>
      </c>
      <c r="G15" s="39" t="n">
        <v>0.056478</v>
      </c>
    </row>
    <row r="16">
      <c r="A16" s="40" t="inlineStr">
        <is>
          <t>Sub Total</t>
        </is>
      </c>
      <c r="B16" s="18" t="n"/>
      <c r="C16" s="18" t="n"/>
      <c r="D16" s="157" t="n"/>
      <c r="E16" s="20" t="n">
        <v>2514.53</v>
      </c>
      <c r="F16" s="21" t="n">
        <v>0.0153</v>
      </c>
      <c r="G16" s="41" t="n"/>
    </row>
    <row r="17">
      <c r="A17" s="38" t="n"/>
      <c r="B17" s="17" t="n"/>
      <c r="C17" s="17" t="n"/>
      <c r="D17" s="156" t="n"/>
      <c r="E17" s="7" t="n"/>
      <c r="F17" s="8" t="n"/>
      <c r="G17" s="39" t="n"/>
    </row>
    <row r="18">
      <c r="A18" s="38" t="n"/>
      <c r="B18" s="17" t="n"/>
      <c r="C18" s="17" t="n"/>
      <c r="D18" s="156" t="n"/>
      <c r="E18" s="7" t="n"/>
      <c r="F18" s="8" t="n"/>
      <c r="G18" s="39" t="n"/>
    </row>
    <row r="19">
      <c r="A19" s="40" t="inlineStr">
        <is>
          <t>(b)Privately Placed/Unlisted</t>
        </is>
      </c>
      <c r="B19" s="17" t="n"/>
      <c r="C19" s="17" t="n"/>
      <c r="D19" s="156" t="n"/>
      <c r="E19" s="7" t="n"/>
      <c r="F19" s="8" t="n"/>
      <c r="G19" s="39" t="n"/>
    </row>
    <row r="20">
      <c r="A20" s="40" t="inlineStr">
        <is>
          <t>Sub Total</t>
        </is>
      </c>
      <c r="B20" s="17" t="n"/>
      <c r="C20" s="17" t="n"/>
      <c r="D20" s="156" t="n"/>
      <c r="E20" s="22" t="inlineStr">
        <is>
          <t>NIL</t>
        </is>
      </c>
      <c r="F20" s="23" t="inlineStr">
        <is>
          <t>NIL</t>
        </is>
      </c>
      <c r="G20" s="39" t="n"/>
    </row>
    <row r="21">
      <c r="A21" s="38" t="n"/>
      <c r="B21" s="17" t="n"/>
      <c r="C21" s="17" t="n"/>
      <c r="D21" s="156" t="n"/>
      <c r="E21" s="7" t="n"/>
      <c r="F21" s="8" t="n"/>
      <c r="G21" s="39" t="n"/>
    </row>
    <row r="22">
      <c r="A22" s="40" t="inlineStr">
        <is>
          <t>(c)Securitised Debt Instruments</t>
        </is>
      </c>
      <c r="B22" s="17" t="n"/>
      <c r="C22" s="17" t="n"/>
      <c r="D22" s="156" t="n"/>
      <c r="E22" s="7" t="n"/>
      <c r="F22" s="8" t="n"/>
      <c r="G22" s="39" t="n"/>
    </row>
    <row r="23">
      <c r="A23" s="40" t="inlineStr">
        <is>
          <t>Sub Total</t>
        </is>
      </c>
      <c r="B23" s="17" t="n"/>
      <c r="C23" s="17" t="n"/>
      <c r="D23" s="156" t="n"/>
      <c r="E23" s="22" t="inlineStr">
        <is>
          <t>NIL</t>
        </is>
      </c>
      <c r="F23" s="23" t="inlineStr">
        <is>
          <t>NIL</t>
        </is>
      </c>
      <c r="G23" s="39" t="n"/>
    </row>
    <row r="24">
      <c r="A24" s="38" t="n"/>
      <c r="B24" s="17" t="n"/>
      <c r="C24" s="17" t="n"/>
      <c r="D24" s="156" t="n"/>
      <c r="E24" s="7" t="n"/>
      <c r="F24" s="8" t="n"/>
      <c r="G24" s="39" t="n"/>
    </row>
    <row r="25">
      <c r="A25" s="42" t="inlineStr">
        <is>
          <t>TOTAL</t>
        </is>
      </c>
      <c r="B25" s="145" t="n"/>
      <c r="C25" s="145" t="n"/>
      <c r="D25" s="158" t="n"/>
      <c r="E25" s="20" t="n">
        <v>2514.53</v>
      </c>
      <c r="F25" s="21" t="n">
        <v>0.0153</v>
      </c>
      <c r="G25" s="41" t="n"/>
    </row>
    <row r="26">
      <c r="A26" s="38" t="n"/>
      <c r="B26" s="17" t="n"/>
      <c r="C26" s="17" t="n"/>
      <c r="D26" s="156" t="n"/>
      <c r="E26" s="7" t="n"/>
      <c r="F26" s="8" t="n"/>
      <c r="G26" s="39" t="n"/>
    </row>
    <row r="27">
      <c r="A27" s="40" t="inlineStr">
        <is>
          <t>Money Market Instruments</t>
        </is>
      </c>
      <c r="B27" s="17" t="n"/>
      <c r="C27" s="17" t="n"/>
      <c r="D27" s="156" t="n"/>
      <c r="E27" s="7" t="n"/>
      <c r="F27" s="8" t="n"/>
      <c r="G27" s="39" t="n"/>
    </row>
    <row r="28">
      <c r="A28" s="38" t="n"/>
      <c r="B28" s="17" t="n"/>
      <c r="C28" s="17" t="n"/>
      <c r="D28" s="156" t="n"/>
      <c r="E28" s="7" t="n"/>
      <c r="F28" s="8" t="n"/>
      <c r="G28" s="39" t="n"/>
    </row>
    <row r="29">
      <c r="A29" s="40" t="inlineStr">
        <is>
          <t>Treasury bills</t>
        </is>
      </c>
      <c r="B29" s="17" t="n"/>
      <c r="C29" s="17" t="n"/>
      <c r="D29" s="156" t="n"/>
      <c r="E29" s="7" t="n"/>
      <c r="F29" s="8" t="n"/>
      <c r="G29" s="39" t="n"/>
    </row>
    <row r="30">
      <c r="A30" s="38" t="inlineStr">
        <is>
          <t>364 Days Tbill Red 26-03-2026</t>
        </is>
      </c>
      <c r="B30" s="17" t="inlineStr">
        <is>
          <t>IN002024Z503</t>
        </is>
      </c>
      <c r="C30" s="17" t="inlineStr">
        <is>
          <t>SOVEREIGN</t>
        </is>
      </c>
      <c r="D30" s="156" t="n">
        <v>7500000</v>
      </c>
      <c r="E30" s="7" t="n">
        <v>7305.77</v>
      </c>
      <c r="F30" s="8" t="n">
        <v>0.0443</v>
      </c>
      <c r="G30" s="39" t="n">
        <v>0.055138</v>
      </c>
    </row>
    <row r="31">
      <c r="A31" s="38" t="inlineStr">
        <is>
          <t>364 Days Tbill Red 23-07-2026</t>
        </is>
      </c>
      <c r="B31" s="17" t="inlineStr">
        <is>
          <t>IN002025Z179</t>
        </is>
      </c>
      <c r="C31" s="17" t="inlineStr">
        <is>
          <t>SOVEREIGN</t>
        </is>
      </c>
      <c r="D31" s="156" t="n">
        <v>5500000</v>
      </c>
      <c r="E31" s="7" t="n">
        <v>5263.57</v>
      </c>
      <c r="F31" s="8" t="n">
        <v>0.032</v>
      </c>
      <c r="G31" s="39" t="n">
        <v>0.055577</v>
      </c>
    </row>
    <row r="32">
      <c r="A32" s="38" t="inlineStr">
        <is>
          <t>364 Days Tbill Red 19-03-2026</t>
        </is>
      </c>
      <c r="B32" s="17" t="inlineStr">
        <is>
          <t>IN002024Z495</t>
        </is>
      </c>
      <c r="C32" s="17" t="inlineStr">
        <is>
          <t>SOVEREIGN</t>
        </is>
      </c>
      <c r="D32" s="156" t="n">
        <v>5000000</v>
      </c>
      <c r="E32" s="7" t="n">
        <v>4875.4</v>
      </c>
      <c r="F32" s="8" t="n">
        <v>0.0296</v>
      </c>
      <c r="G32" s="39" t="n">
        <v>0.055199</v>
      </c>
    </row>
    <row r="33">
      <c r="A33" s="38" t="inlineStr">
        <is>
          <t>364 Days Tbill Red 12-03-2026</t>
        </is>
      </c>
      <c r="B33" s="17" t="inlineStr">
        <is>
          <t>IN002024Z487</t>
        </is>
      </c>
      <c r="C33" s="17" t="inlineStr">
        <is>
          <t>SOVEREIGN</t>
        </is>
      </c>
      <c r="D33" s="156" t="n">
        <v>2500000</v>
      </c>
      <c r="E33" s="7" t="n">
        <v>2440.18</v>
      </c>
      <c r="F33" s="8" t="n">
        <v>0.0148</v>
      </c>
      <c r="G33" s="39" t="n">
        <v>0.055238</v>
      </c>
    </row>
    <row r="34">
      <c r="A34" s="38" t="inlineStr">
        <is>
          <t>364 Days Tbill Red 04-06-2026</t>
        </is>
      </c>
      <c r="B34" s="17" t="inlineStr">
        <is>
          <t>IN002025Z104</t>
        </is>
      </c>
      <c r="C34" s="17" t="inlineStr">
        <is>
          <t>SOVEREIGN</t>
        </is>
      </c>
      <c r="D34" s="156" t="n">
        <v>2500000</v>
      </c>
      <c r="E34" s="7" t="n">
        <v>2409.99</v>
      </c>
      <c r="F34" s="8" t="n">
        <v>0.0146</v>
      </c>
      <c r="G34" s="39" t="n">
        <v>0.055418</v>
      </c>
    </row>
    <row r="35">
      <c r="A35" s="40" t="inlineStr">
        <is>
          <t>Sub Total</t>
        </is>
      </c>
      <c r="B35" s="18" t="n"/>
      <c r="C35" s="18" t="n"/>
      <c r="D35" s="157" t="n"/>
      <c r="E35" s="20" t="n">
        <v>22294.91</v>
      </c>
      <c r="F35" s="21" t="n">
        <v>0.1353</v>
      </c>
      <c r="G35" s="41" t="n"/>
    </row>
    <row r="36">
      <c r="A36" s="40" t="n"/>
      <c r="B36" s="18" t="n"/>
      <c r="C36" s="18" t="n"/>
      <c r="D36" s="157" t="n"/>
      <c r="E36" s="24" t="n"/>
      <c r="F36" s="10" t="n"/>
      <c r="G36" s="41" t="n"/>
    </row>
    <row r="37">
      <c r="A37" s="40" t="inlineStr">
        <is>
          <t>Certificate of Deposit</t>
        </is>
      </c>
      <c r="B37" s="17" t="n"/>
      <c r="C37" s="17" t="n"/>
      <c r="D37" s="156" t="n"/>
      <c r="E37" s="7" t="n"/>
      <c r="F37" s="8" t="n"/>
      <c r="G37" s="39" t="n"/>
    </row>
    <row r="38">
      <c r="A38" s="38" t="inlineStr">
        <is>
          <t>Bank Of Baroda Cd Red 13-03-2026#**</t>
        </is>
      </c>
      <c r="B38" s="17" t="inlineStr">
        <is>
          <t>INE028A16IC0</t>
        </is>
      </c>
      <c r="C38" s="17" t="inlineStr">
        <is>
          <t>ICRA A1+</t>
        </is>
      </c>
      <c r="D38" s="156" t="n">
        <v>10000000</v>
      </c>
      <c r="E38" s="7" t="n">
        <v>9735.57</v>
      </c>
      <c r="F38" s="8" t="n">
        <v>0.0591</v>
      </c>
      <c r="G38" s="39" t="n">
        <v>0.060822</v>
      </c>
    </row>
    <row r="39">
      <c r="A39" s="38" t="inlineStr">
        <is>
          <t>Export Import Bank of India CD Red 20-03-2026#**</t>
        </is>
      </c>
      <c r="B39" s="17" t="inlineStr">
        <is>
          <t>INE514E16CK7</t>
        </is>
      </c>
      <c r="C39" s="17" t="inlineStr">
        <is>
          <t>CRISIL A1+</t>
        </is>
      </c>
      <c r="D39" s="156" t="n">
        <v>10000000</v>
      </c>
      <c r="E39" s="7" t="n">
        <v>9725.719999999999</v>
      </c>
      <c r="F39" s="8" t="n">
        <v>0.059</v>
      </c>
      <c r="G39" s="39" t="n">
        <v>0.06055</v>
      </c>
    </row>
    <row r="40">
      <c r="A40" s="38" t="inlineStr">
        <is>
          <t>Export Import Bank of India CD Red 11-06-2026#**</t>
        </is>
      </c>
      <c r="B40" s="17" t="inlineStr">
        <is>
          <t>INE514E16CM3</t>
        </is>
      </c>
      <c r="C40" s="17" t="inlineStr">
        <is>
          <t>CRISIL A1+</t>
        </is>
      </c>
      <c r="D40" s="156" t="n">
        <v>10000000</v>
      </c>
      <c r="E40" s="7" t="n">
        <v>9584.77</v>
      </c>
      <c r="F40" s="8" t="n">
        <v>0.0582</v>
      </c>
      <c r="G40" s="39" t="n">
        <v>0.0625</v>
      </c>
    </row>
    <row r="41">
      <c r="A41" s="38" t="inlineStr">
        <is>
          <t>HDFC Bank Cd Red 12-03-2026#**</t>
        </is>
      </c>
      <c r="B41" s="17" t="inlineStr">
        <is>
          <t>INE040A16GN6</t>
        </is>
      </c>
      <c r="C41" s="17" t="inlineStr">
        <is>
          <t>CARE A1+</t>
        </is>
      </c>
      <c r="D41" s="156" t="n">
        <v>7500000</v>
      </c>
      <c r="E41" s="7" t="n">
        <v>7302.93</v>
      </c>
      <c r="F41" s="8" t="n">
        <v>0.0443</v>
      </c>
      <c r="G41" s="39" t="n">
        <v>0.0608</v>
      </c>
    </row>
    <row r="42">
      <c r="A42" s="38" t="inlineStr">
        <is>
          <t>HDFC Bank CD Red 24-03-2026#**</t>
        </is>
      </c>
      <c r="B42" s="17" t="inlineStr">
        <is>
          <t>INE040A16GS5</t>
        </is>
      </c>
      <c r="C42" s="17" t="inlineStr">
        <is>
          <t>CARE A1+</t>
        </is>
      </c>
      <c r="D42" s="156" t="n">
        <v>7500000</v>
      </c>
      <c r="E42" s="7" t="n">
        <v>7288.74</v>
      </c>
      <c r="F42" s="8" t="n">
        <v>0.0442</v>
      </c>
      <c r="G42" s="39" t="n">
        <v>0.060801</v>
      </c>
    </row>
    <row r="43">
      <c r="A43" s="38" t="inlineStr">
        <is>
          <t>Punjab National Bank Cd Red 25-03-2026#**</t>
        </is>
      </c>
      <c r="B43" s="17" t="inlineStr">
        <is>
          <t>INE160A16RP4</t>
        </is>
      </c>
      <c r="C43" s="17" t="inlineStr">
        <is>
          <t>CRISIL A1+</t>
        </is>
      </c>
      <c r="D43" s="156" t="n">
        <v>7500000</v>
      </c>
      <c r="E43" s="7" t="n">
        <v>7287.74</v>
      </c>
      <c r="F43" s="8" t="n">
        <v>0.0442</v>
      </c>
      <c r="G43" s="39" t="n">
        <v>0.06075</v>
      </c>
    </row>
    <row r="44">
      <c r="A44" s="38" t="inlineStr">
        <is>
          <t>Canara Bank Cd Red 26-12-2025#**</t>
        </is>
      </c>
      <c r="B44" s="17" t="inlineStr">
        <is>
          <t>INE476A16ZW3</t>
        </is>
      </c>
      <c r="C44" s="17" t="inlineStr">
        <is>
          <t>CRISIL A1+</t>
        </is>
      </c>
      <c r="D44" s="156" t="n">
        <v>5000000</v>
      </c>
      <c r="E44" s="7" t="n">
        <v>4933.74</v>
      </c>
      <c r="F44" s="8" t="n">
        <v>0.03</v>
      </c>
      <c r="G44" s="39" t="n">
        <v>0.056999</v>
      </c>
    </row>
    <row r="45">
      <c r="A45" s="38" t="inlineStr">
        <is>
          <t>Bank Of Baroda Cd Red 09-01-2026#**</t>
        </is>
      </c>
      <c r="B45" s="17" t="inlineStr">
        <is>
          <t>INE028A16HJ7</t>
        </is>
      </c>
      <c r="C45" s="17" t="inlineStr">
        <is>
          <t>ICRA A1+</t>
        </is>
      </c>
      <c r="D45" s="156" t="n">
        <v>5000000</v>
      </c>
      <c r="E45" s="7" t="n">
        <v>4918.28</v>
      </c>
      <c r="F45" s="8" t="n">
        <v>0.0299</v>
      </c>
      <c r="G45" s="39" t="n">
        <v>0.060651</v>
      </c>
    </row>
    <row r="46">
      <c r="A46" s="38" t="inlineStr">
        <is>
          <t>Kotak Mahindra Bank Cd Red 15-01-2026#</t>
        </is>
      </c>
      <c r="B46" s="17" t="inlineStr">
        <is>
          <t>INE237A162Z2</t>
        </is>
      </c>
      <c r="C46" s="17" t="inlineStr">
        <is>
          <t>CRISIL A1+</t>
        </is>
      </c>
      <c r="D46" s="156" t="n">
        <v>5000000</v>
      </c>
      <c r="E46" s="7" t="n">
        <v>4913.74</v>
      </c>
      <c r="F46" s="8" t="n">
        <v>0.0298</v>
      </c>
      <c r="G46" s="39" t="n">
        <v>0.06045</v>
      </c>
    </row>
    <row r="47">
      <c r="A47" s="38" t="inlineStr">
        <is>
          <t>National Bank for Agriculture and Rural Development CD Red 10-03-2026#</t>
        </is>
      </c>
      <c r="B47" s="17" t="inlineStr">
        <is>
          <t>INE261F16975</t>
        </is>
      </c>
      <c r="C47" s="17" t="inlineStr">
        <is>
          <t>CRISIL A1+</t>
        </is>
      </c>
      <c r="D47" s="156" t="n">
        <v>5000000</v>
      </c>
      <c r="E47" s="7" t="n">
        <v>4869.08</v>
      </c>
      <c r="F47" s="8" t="n">
        <v>0.0296</v>
      </c>
      <c r="G47" s="39" t="n">
        <v>0.06134</v>
      </c>
    </row>
    <row r="48">
      <c r="A48" s="38" t="inlineStr">
        <is>
          <t>Canara Bank CD Red 18-03-2026#**</t>
        </is>
      </c>
      <c r="B48" s="17" t="inlineStr">
        <is>
          <t>INE476A16B64</t>
        </is>
      </c>
      <c r="C48" s="17" t="inlineStr">
        <is>
          <t>CRISIL A1+</t>
        </is>
      </c>
      <c r="D48" s="156" t="n">
        <v>5000000</v>
      </c>
      <c r="E48" s="7" t="n">
        <v>4864</v>
      </c>
      <c r="F48" s="8" t="n">
        <v>0.0295</v>
      </c>
      <c r="G48" s="39" t="n">
        <v>0.06075</v>
      </c>
    </row>
    <row r="49">
      <c r="A49" s="38" t="inlineStr">
        <is>
          <t>Axis Bank Ltd Cd Red 11-06-2026#**</t>
        </is>
      </c>
      <c r="B49" s="17" t="inlineStr">
        <is>
          <t>INE238AD6AT7</t>
        </is>
      </c>
      <c r="C49" s="17" t="inlineStr">
        <is>
          <t>CRISIL A1+</t>
        </is>
      </c>
      <c r="D49" s="156" t="n">
        <v>5000000</v>
      </c>
      <c r="E49" s="7" t="n">
        <v>4790.5</v>
      </c>
      <c r="F49" s="8" t="n">
        <v>0.0291</v>
      </c>
      <c r="G49" s="39" t="n">
        <v>0.063093</v>
      </c>
    </row>
    <row r="50">
      <c r="A50" s="38" t="inlineStr">
        <is>
          <t>Axis Bank Ltd Cd Red 25-06-2026#</t>
        </is>
      </c>
      <c r="B50" s="17" t="inlineStr">
        <is>
          <t>INE238AD6AZ4</t>
        </is>
      </c>
      <c r="C50" s="17" t="inlineStr">
        <is>
          <t>CRISIL A1+</t>
        </is>
      </c>
      <c r="D50" s="156" t="n">
        <v>5000000</v>
      </c>
      <c r="E50" s="7" t="n">
        <v>4779.39</v>
      </c>
      <c r="F50" s="8" t="n">
        <v>0.029</v>
      </c>
      <c r="G50" s="39" t="n">
        <v>0.063101</v>
      </c>
    </row>
    <row r="51">
      <c r="A51" s="38" t="inlineStr">
        <is>
          <t>Kotak Mahindra Bank Cd Red 09-01-2026#**</t>
        </is>
      </c>
      <c r="B51" s="17" t="inlineStr">
        <is>
          <t>INE237A161Z4</t>
        </is>
      </c>
      <c r="C51" s="17" t="inlineStr">
        <is>
          <t>CRISIL A1+</t>
        </is>
      </c>
      <c r="D51" s="156" t="n">
        <v>2500000</v>
      </c>
      <c r="E51" s="7" t="n">
        <v>2459.31</v>
      </c>
      <c r="F51" s="8" t="n">
        <v>0.0149</v>
      </c>
      <c r="G51" s="39" t="n">
        <v>0.0604</v>
      </c>
    </row>
    <row r="52">
      <c r="A52" s="38" t="inlineStr">
        <is>
          <t>Kotak Mahindra Bank CD Red 27-02-2026#**</t>
        </is>
      </c>
      <c r="B52" s="17" t="inlineStr">
        <is>
          <t>INE237A166Z3</t>
        </is>
      </c>
      <c r="C52" s="17" t="inlineStr">
        <is>
          <t>CRISIL A1+</t>
        </is>
      </c>
      <c r="D52" s="156" t="n">
        <v>2500000</v>
      </c>
      <c r="E52" s="7" t="n">
        <v>2439.7</v>
      </c>
      <c r="F52" s="8" t="n">
        <v>0.0148</v>
      </c>
      <c r="G52" s="39" t="n">
        <v>0.060549</v>
      </c>
    </row>
    <row r="53">
      <c r="A53" s="38" t="inlineStr">
        <is>
          <t>Canara Bank CD Red 04-03-2026#**</t>
        </is>
      </c>
      <c r="B53" s="17" t="inlineStr">
        <is>
          <t>INE476A16A73</t>
        </is>
      </c>
      <c r="C53" s="17" t="inlineStr">
        <is>
          <t>CRISIL A1+</t>
        </is>
      </c>
      <c r="D53" s="156" t="n">
        <v>2500000</v>
      </c>
      <c r="E53" s="7" t="n">
        <v>2437.52</v>
      </c>
      <c r="F53" s="8" t="n">
        <v>0.0148</v>
      </c>
      <c r="G53" s="39" t="n">
        <v>0.06075</v>
      </c>
    </row>
    <row r="54">
      <c r="A54" s="38" t="inlineStr">
        <is>
          <t>Canara Bank CD Red 06-03-2026#**</t>
        </is>
      </c>
      <c r="B54" s="17" t="inlineStr">
        <is>
          <t>INE476A16A99</t>
        </is>
      </c>
      <c r="C54" s="17" t="inlineStr">
        <is>
          <t>CRISIL A1+</t>
        </is>
      </c>
      <c r="D54" s="156" t="n">
        <v>2500000</v>
      </c>
      <c r="E54" s="7" t="n">
        <v>2436.73</v>
      </c>
      <c r="F54" s="8" t="n">
        <v>0.0148</v>
      </c>
      <c r="G54" s="39" t="n">
        <v>0.060749</v>
      </c>
    </row>
    <row r="55">
      <c r="A55" s="38" t="inlineStr">
        <is>
          <t>Small Industries Development Bank of India CD Red 11-03-2026#</t>
        </is>
      </c>
      <c r="B55" s="17" t="inlineStr">
        <is>
          <t>INE556F16BD2</t>
        </is>
      </c>
      <c r="C55" s="17" t="inlineStr">
        <is>
          <t>CRISIL A1+</t>
        </is>
      </c>
      <c r="D55" s="156" t="n">
        <v>2500000</v>
      </c>
      <c r="E55" s="7" t="n">
        <v>2434.29</v>
      </c>
      <c r="F55" s="8" t="n">
        <v>0.0148</v>
      </c>
      <c r="G55" s="39" t="n">
        <v>0.0612</v>
      </c>
    </row>
    <row r="56">
      <c r="A56" s="40" t="inlineStr">
        <is>
          <t>Sub Total</t>
        </is>
      </c>
      <c r="B56" s="18" t="n"/>
      <c r="C56" s="18" t="n"/>
      <c r="D56" s="157" t="n"/>
      <c r="E56" s="20" t="n">
        <v>97201.75</v>
      </c>
      <c r="F56" s="21" t="n">
        <v>0.59</v>
      </c>
      <c r="G56" s="41" t="n"/>
    </row>
    <row r="57">
      <c r="A57" s="38" t="n"/>
      <c r="B57" s="17" t="n"/>
      <c r="C57" s="17" t="n"/>
      <c r="D57" s="156" t="n"/>
      <c r="E57" s="7" t="n"/>
      <c r="F57" s="8" t="n"/>
      <c r="G57" s="39" t="n"/>
    </row>
    <row r="58">
      <c r="A58" s="40" t="inlineStr">
        <is>
          <t>Commercial Paper</t>
        </is>
      </c>
      <c r="B58" s="17" t="n"/>
      <c r="C58" s="17" t="n"/>
      <c r="D58" s="156" t="n"/>
      <c r="E58" s="7" t="n"/>
      <c r="F58" s="8" t="n"/>
      <c r="G58" s="39" t="n"/>
    </row>
    <row r="59">
      <c r="A59" s="38" t="inlineStr">
        <is>
          <t>Tata Capital Housing Finance Ltd Cp 25-03-26**</t>
        </is>
      </c>
      <c r="B59" s="17" t="inlineStr">
        <is>
          <t>INE033L14OE6</t>
        </is>
      </c>
      <c r="C59" s="17" t="inlineStr">
        <is>
          <t>CRISIL A1+</t>
        </is>
      </c>
      <c r="D59" s="156" t="n">
        <v>7500000</v>
      </c>
      <c r="E59" s="7" t="n">
        <v>7283.15</v>
      </c>
      <c r="F59" s="8" t="n">
        <v>0.0442</v>
      </c>
      <c r="G59" s="39" t="n">
        <v>0.0621</v>
      </c>
    </row>
    <row r="60">
      <c r="A60" s="38" t="inlineStr">
        <is>
          <t>HDB Financial Service CP Red 16-03-2026**</t>
        </is>
      </c>
      <c r="B60" s="17" t="inlineStr">
        <is>
          <t>INE756I14EZ4</t>
        </is>
      </c>
      <c r="C60" s="17" t="inlineStr">
        <is>
          <t>CRISIL A1+</t>
        </is>
      </c>
      <c r="D60" s="156" t="n">
        <v>7500000</v>
      </c>
      <c r="E60" s="7" t="n">
        <v>7278.71</v>
      </c>
      <c r="F60" s="8" t="n">
        <v>0.0442</v>
      </c>
      <c r="G60" s="39" t="n">
        <v>0.06685000000000001</v>
      </c>
    </row>
    <row r="61">
      <c r="A61" s="38" t="inlineStr">
        <is>
          <t>Muthoot Finance CP Red 01-12-2025**</t>
        </is>
      </c>
      <c r="B61" s="17" t="inlineStr">
        <is>
          <t>INE414G14TY5</t>
        </is>
      </c>
      <c r="C61" s="17" t="inlineStr">
        <is>
          <t>CRISIL A1+</t>
        </is>
      </c>
      <c r="D61" s="156" t="n">
        <v>5000000</v>
      </c>
      <c r="E61" s="7" t="n">
        <v>4945.01</v>
      </c>
      <c r="F61" s="8" t="n">
        <v>0.03</v>
      </c>
      <c r="G61" s="39" t="n">
        <v>0.066549</v>
      </c>
    </row>
    <row r="62">
      <c r="A62" s="38" t="inlineStr">
        <is>
          <t>Tata Capital Housing Finance CP Red 16-01-2026**</t>
        </is>
      </c>
      <c r="B62" s="17" t="inlineStr">
        <is>
          <t>INE033L14NP4</t>
        </is>
      </c>
      <c r="C62" s="17" t="inlineStr">
        <is>
          <t>CRISIL A1+</t>
        </is>
      </c>
      <c r="D62" s="156" t="n">
        <v>5000000</v>
      </c>
      <c r="E62" s="7" t="n">
        <v>4910.61</v>
      </c>
      <c r="F62" s="8" t="n">
        <v>0.0298</v>
      </c>
      <c r="G62" s="39" t="n">
        <v>0.062099</v>
      </c>
    </row>
    <row r="63">
      <c r="A63" s="38" t="inlineStr">
        <is>
          <t>LIC Housing Finance CP Red 21-01-2026**</t>
        </is>
      </c>
      <c r="B63" s="17" t="inlineStr">
        <is>
          <t>INE115A14FI3</t>
        </is>
      </c>
      <c r="C63" s="17" t="inlineStr">
        <is>
          <t>CRISIL A1+</t>
        </is>
      </c>
      <c r="D63" s="156" t="n">
        <v>5000000</v>
      </c>
      <c r="E63" s="7" t="n">
        <v>4906.66</v>
      </c>
      <c r="F63" s="8" t="n">
        <v>0.0298</v>
      </c>
      <c r="G63" s="39" t="n">
        <v>0.061998</v>
      </c>
    </row>
    <row r="64">
      <c r="A64" s="38" t="inlineStr">
        <is>
          <t>Muthoot Finance CP Red 20-01-2026**</t>
        </is>
      </c>
      <c r="B64" s="17" t="inlineStr">
        <is>
          <t>INE414G14UA3</t>
        </is>
      </c>
      <c r="C64" s="17" t="inlineStr">
        <is>
          <t>CRISIL A1+</t>
        </is>
      </c>
      <c r="D64" s="156" t="n">
        <v>5000000</v>
      </c>
      <c r="E64" s="7" t="n">
        <v>4897.46</v>
      </c>
      <c r="F64" s="8" t="n">
        <v>0.0297</v>
      </c>
      <c r="G64" s="39" t="n">
        <v>0.06884999999999999</v>
      </c>
    </row>
    <row r="65">
      <c r="A65" s="38" t="inlineStr">
        <is>
          <t>Tata Capital Ltd CP Red 13-03-2026**</t>
        </is>
      </c>
      <c r="B65" s="17" t="inlineStr">
        <is>
          <t>INE976I14PV3</t>
        </is>
      </c>
      <c r="C65" s="17" t="inlineStr">
        <is>
          <t>CRISIL A1+</t>
        </is>
      </c>
      <c r="D65" s="156" t="n">
        <v>5000000</v>
      </c>
      <c r="E65" s="7" t="n">
        <v>4856.54</v>
      </c>
      <c r="F65" s="8" t="n">
        <v>0.0295</v>
      </c>
      <c r="G65" s="39" t="n">
        <v>0.066149</v>
      </c>
    </row>
    <row r="66">
      <c r="A66" s="38" t="inlineStr">
        <is>
          <t>Piramal Enterprises Cp Red 17-03-2026**</t>
        </is>
      </c>
      <c r="B66" s="17" t="inlineStr">
        <is>
          <t>INE140A146O5</t>
        </is>
      </c>
      <c r="C66" s="17" t="inlineStr">
        <is>
          <t>CRISIL A1+</t>
        </is>
      </c>
      <c r="D66" s="156" t="n">
        <v>5000000</v>
      </c>
      <c r="E66" s="7" t="n">
        <v>4832.73</v>
      </c>
      <c r="F66" s="8" t="n">
        <v>0.0293</v>
      </c>
      <c r="G66" s="39" t="n">
        <v>0.07565</v>
      </c>
    </row>
    <row r="67">
      <c r="A67" s="38" t="inlineStr">
        <is>
          <t>L&amp;T Finance Ltd Cp Red 21-05-2026**</t>
        </is>
      </c>
      <c r="B67" s="17" t="inlineStr">
        <is>
          <t>INE498L14DY2</t>
        </is>
      </c>
      <c r="C67" s="17" t="inlineStr">
        <is>
          <t>CRISIL A1+</t>
        </is>
      </c>
      <c r="D67" s="156" t="n">
        <v>5000000</v>
      </c>
      <c r="E67" s="7" t="n">
        <v>4794.45</v>
      </c>
      <c r="F67" s="8" t="n">
        <v>0.0291</v>
      </c>
      <c r="G67" s="39" t="n">
        <v>0.06745</v>
      </c>
    </row>
    <row r="68">
      <c r="A68" s="38" t="inlineStr">
        <is>
          <t>REC Ltd CP Red 10-06-2026**</t>
        </is>
      </c>
      <c r="B68" s="17" t="inlineStr">
        <is>
          <t>INE020B14698</t>
        </is>
      </c>
      <c r="C68" s="17" t="inlineStr">
        <is>
          <t>CRISIL A1+</t>
        </is>
      </c>
      <c r="D68" s="156" t="n">
        <v>5000000</v>
      </c>
      <c r="E68" s="7" t="n">
        <v>4791.11</v>
      </c>
      <c r="F68" s="8" t="n">
        <v>0.0291</v>
      </c>
      <c r="G68" s="39" t="n">
        <v>0.063151</v>
      </c>
    </row>
    <row r="69">
      <c r="A69" s="38" t="inlineStr">
        <is>
          <t>ICICI Securities CP Red 06-03-2026**</t>
        </is>
      </c>
      <c r="B69" s="17" t="inlineStr">
        <is>
          <t>INE763G14XX9</t>
        </is>
      </c>
      <c r="C69" s="17" t="inlineStr">
        <is>
          <t>CRISIL A1+</t>
        </is>
      </c>
      <c r="D69" s="156" t="n">
        <v>2500000</v>
      </c>
      <c r="E69" s="7" t="n">
        <v>2430.15</v>
      </c>
      <c r="F69" s="8" t="n">
        <v>0.0148</v>
      </c>
      <c r="G69" s="39" t="n">
        <v>0.06725</v>
      </c>
    </row>
    <row r="70">
      <c r="A70" s="38" t="inlineStr">
        <is>
          <t>Aditya Birla Capital Cp Red 18-03-2026**</t>
        </is>
      </c>
      <c r="B70" s="17" t="inlineStr">
        <is>
          <t>INE674K14974</t>
        </is>
      </c>
      <c r="C70" s="17" t="inlineStr">
        <is>
          <t>CRISIL A1+</t>
        </is>
      </c>
      <c r="D70" s="156" t="n">
        <v>2500000</v>
      </c>
      <c r="E70" s="7" t="n">
        <v>2426.03</v>
      </c>
      <c r="F70" s="8" t="n">
        <v>0.0147</v>
      </c>
      <c r="G70" s="39" t="n">
        <v>0.066249</v>
      </c>
    </row>
    <row r="71">
      <c r="A71" s="38" t="inlineStr">
        <is>
          <t>Cholamandalam Inv &amp; Fi Cp Red 22-05-2026**</t>
        </is>
      </c>
      <c r="B71" s="17" t="inlineStr">
        <is>
          <t>INE121A14XK0</t>
        </is>
      </c>
      <c r="C71" s="17" t="inlineStr">
        <is>
          <t>CRISIL A1+</t>
        </is>
      </c>
      <c r="D71" s="156" t="n">
        <v>2500000</v>
      </c>
      <c r="E71" s="7" t="n">
        <v>2392.7</v>
      </c>
      <c r="F71" s="8" t="n">
        <v>0.0145</v>
      </c>
      <c r="G71" s="39" t="n">
        <v>0.07025000000000001</v>
      </c>
    </row>
    <row r="72">
      <c r="A72" s="40" t="inlineStr">
        <is>
          <t>Sub Total</t>
        </is>
      </c>
      <c r="B72" s="18" t="n"/>
      <c r="C72" s="18" t="n"/>
      <c r="D72" s="157" t="n"/>
      <c r="E72" s="20" t="n">
        <v>60745.31</v>
      </c>
      <c r="F72" s="21" t="n">
        <v>0.3687</v>
      </c>
      <c r="G72" s="41" t="n"/>
    </row>
    <row r="73">
      <c r="A73" s="38" t="n"/>
      <c r="B73" s="17" t="n"/>
      <c r="C73" s="17" t="n"/>
      <c r="D73" s="156" t="n"/>
      <c r="E73" s="7" t="n"/>
      <c r="F73" s="8" t="n"/>
      <c r="G73" s="39" t="n"/>
    </row>
    <row r="74">
      <c r="A74" s="42" t="inlineStr">
        <is>
          <t>TOTAL</t>
        </is>
      </c>
      <c r="B74" s="145" t="n"/>
      <c r="C74" s="145" t="n"/>
      <c r="D74" s="158" t="n"/>
      <c r="E74" s="20" t="n">
        <v>180241.97</v>
      </c>
      <c r="F74" s="21" t="n">
        <v>1.094</v>
      </c>
      <c r="G74" s="41" t="n"/>
    </row>
    <row r="75">
      <c r="A75" s="38" t="n"/>
      <c r="B75" s="17" t="n"/>
      <c r="C75" s="17" t="n"/>
      <c r="D75" s="156" t="n"/>
      <c r="E75" s="7" t="n"/>
      <c r="F75" s="8" t="n"/>
      <c r="G75" s="39" t="n"/>
    </row>
    <row r="76">
      <c r="A76" s="38" t="n"/>
      <c r="B76" s="17" t="n"/>
      <c r="C76" s="17" t="n"/>
      <c r="D76" s="156" t="n"/>
      <c r="E76" s="7" t="n"/>
      <c r="F76" s="8" t="n"/>
      <c r="G76" s="39" t="n"/>
    </row>
    <row r="77">
      <c r="A77" s="40" t="inlineStr">
        <is>
          <t>Investment in AIF</t>
        </is>
      </c>
      <c r="B77" s="17" t="n"/>
      <c r="C77" s="17" t="n"/>
      <c r="D77" s="156" t="n"/>
      <c r="E77" s="7" t="n"/>
      <c r="F77" s="8" t="n"/>
      <c r="G77" s="39" t="n"/>
    </row>
    <row r="78">
      <c r="A78" s="38" t="inlineStr">
        <is>
          <t>SBI CDMDF--A2</t>
        </is>
      </c>
      <c r="B78" s="17" t="inlineStr">
        <is>
          <t>INF0RQ622028</t>
        </is>
      </c>
      <c r="C78" s="17" t="n"/>
      <c r="D78" s="156" t="n">
        <v>4860.902</v>
      </c>
      <c r="E78" s="7" t="n">
        <v>553.4400000000001</v>
      </c>
      <c r="F78" s="8" t="n">
        <v>0.0034</v>
      </c>
      <c r="G78" s="39" t="n"/>
    </row>
    <row r="79">
      <c r="A79" s="38" t="n"/>
      <c r="B79" s="17" t="n"/>
      <c r="C79" s="17" t="n"/>
      <c r="D79" s="156" t="n"/>
      <c r="E79" s="7" t="n"/>
      <c r="F79" s="8" t="n"/>
      <c r="G79" s="39" t="n"/>
    </row>
    <row r="80">
      <c r="A80" s="42" t="inlineStr">
        <is>
          <t>TOTAL</t>
        </is>
      </c>
      <c r="B80" s="145" t="n"/>
      <c r="C80" s="145" t="n"/>
      <c r="D80" s="158" t="n"/>
      <c r="E80" s="20" t="n">
        <v>553.4400000000001</v>
      </c>
      <c r="F80" s="21" t="n">
        <v>0.0034</v>
      </c>
      <c r="G80" s="41" t="n"/>
    </row>
    <row r="81">
      <c r="A81" s="38" t="inlineStr">
        <is>
          <t>Accrued Interest</t>
        </is>
      </c>
      <c r="B81" s="17" t="n"/>
      <c r="C81" s="17" t="n"/>
      <c r="D81" s="156" t="n"/>
      <c r="E81" s="7" t="n">
        <v>56.2819444</v>
      </c>
      <c r="F81" s="8" t="n">
        <v>0.000341</v>
      </c>
      <c r="G81" s="39" t="n"/>
    </row>
    <row r="82">
      <c r="A82" s="38" t="inlineStr">
        <is>
          <t>Net Receivables/(Payables)</t>
        </is>
      </c>
      <c r="B82" s="17" t="n"/>
      <c r="C82" s="17" t="n"/>
      <c r="D82" s="156" t="n"/>
      <c r="E82" s="159" t="n">
        <v>-18635.7619444</v>
      </c>
      <c r="F82" s="160" t="n">
        <v>-0.113041</v>
      </c>
      <c r="G82" s="39" t="n">
        <v>0</v>
      </c>
    </row>
    <row r="83">
      <c r="A83" s="45" t="inlineStr">
        <is>
          <t>GRAND TOTAL</t>
        </is>
      </c>
      <c r="B83" s="19" t="n"/>
      <c r="C83" s="19" t="n"/>
      <c r="D83" s="161" t="n"/>
      <c r="E83" s="14" t="n">
        <v>164730.46</v>
      </c>
      <c r="F83" s="15" t="n">
        <v>1</v>
      </c>
      <c r="G83" s="46" t="n"/>
    </row>
    <row r="84">
      <c r="A84" s="29" t="n"/>
      <c r="G84" s="30" t="n"/>
    </row>
    <row r="85">
      <c r="A85" s="47" t="inlineStr">
        <is>
          <t>#  Unlisted Security</t>
        </is>
      </c>
      <c r="G85" s="30" t="n"/>
    </row>
    <row r="86">
      <c r="A86" s="47" t="inlineStr">
        <is>
          <t>**Non Traded Security</t>
        </is>
      </c>
      <c r="G86" s="30" t="n"/>
    </row>
    <row r="87">
      <c r="A87" s="47" t="n"/>
      <c r="G87" s="30" t="n"/>
    </row>
    <row r="88">
      <c r="A88" s="29" t="inlineStr">
        <is>
          <t>Portfolio Information</t>
        </is>
      </c>
      <c r="G88" s="30" t="n"/>
    </row>
    <row r="89">
      <c r="A89" s="67" t="inlineStr">
        <is>
          <t>Scheme Name :</t>
        </is>
      </c>
      <c r="B89" s="60" t="inlineStr">
        <is>
          <t>Edelweiss Money Market Fund</t>
        </is>
      </c>
      <c r="G89" s="30" t="n"/>
    </row>
    <row r="90">
      <c r="A90" s="67" t="inlineStr">
        <is>
          <t>Description (if any)</t>
        </is>
      </c>
      <c r="B90" s="60" t="inlineStr">
        <is>
          <t>Money Market Fund</t>
        </is>
      </c>
      <c r="G90" s="30" t="n"/>
    </row>
    <row r="91">
      <c r="A91" s="67" t="n"/>
      <c r="B91" s="60" t="n"/>
      <c r="G91" s="30" t="n"/>
    </row>
    <row r="92">
      <c r="A92" s="67" t="inlineStr">
        <is>
          <t>Annualised Portfolio YTM* :</t>
        </is>
      </c>
      <c r="B92" s="61" t="n">
        <v>6.896957701826952</v>
      </c>
      <c r="G92" s="30" t="n"/>
    </row>
    <row r="93">
      <c r="A93" s="67" t="n"/>
      <c r="B93" s="60" t="n"/>
      <c r="G93" s="30" t="n"/>
    </row>
    <row r="94">
      <c r="A94" s="67" t="inlineStr">
        <is>
          <t>Macaulay Duration</t>
        </is>
      </c>
      <c r="B94" s="62" t="n">
        <v>0.5237000000000001</v>
      </c>
      <c r="G94" s="30" t="n"/>
    </row>
    <row r="95">
      <c r="A95" s="67" t="inlineStr">
        <is>
          <t>Residual Maturity</t>
        </is>
      </c>
      <c r="B95" s="62" t="n">
        <v>0.5206489337525519</v>
      </c>
      <c r="G95" s="30" t="n"/>
    </row>
    <row r="96">
      <c r="A96" s="67" t="n"/>
      <c r="B96" s="60" t="n"/>
      <c r="G96" s="30" t="n"/>
    </row>
    <row r="97">
      <c r="A97" s="67" t="inlineStr">
        <is>
          <t xml:space="preserve">As on (Date) </t>
        </is>
      </c>
      <c r="B97" s="63" t="n">
        <v>45930</v>
      </c>
      <c r="G97" s="30" t="n"/>
    </row>
    <row r="98">
      <c r="A98" s="29" t="n"/>
      <c r="G98" s="30" t="n"/>
    </row>
    <row r="99">
      <c r="A99" s="47" t="inlineStr">
        <is>
          <t>Notes:</t>
        </is>
      </c>
      <c r="G99" s="30" t="n"/>
    </row>
    <row r="100">
      <c r="A100" s="48" t="inlineStr">
        <is>
          <t>1. Security in default beyond its maturiy date</t>
        </is>
      </c>
      <c r="B100" s="49" t="inlineStr">
        <is>
          <t>NIL</t>
        </is>
      </c>
      <c r="G100" s="30" t="n"/>
    </row>
    <row r="101">
      <c r="A101" s="29" t="inlineStr">
        <is>
          <t>2. Net Asset Value (Rs. per unit)</t>
        </is>
      </c>
      <c r="G101" s="30" t="n"/>
    </row>
    <row r="102">
      <c r="A102" s="29" t="inlineStr">
        <is>
          <t>Plan /option (Face Value 10)</t>
        </is>
      </c>
      <c r="B102" s="49" t="inlineStr">
        <is>
          <t>As on</t>
        </is>
      </c>
      <c r="C102" s="49" t="inlineStr">
        <is>
          <t>As on</t>
        </is>
      </c>
      <c r="G102" s="30" t="n"/>
    </row>
    <row r="103">
      <c r="A103" s="29" t="n"/>
      <c r="B103" s="50" t="n">
        <v>45747</v>
      </c>
      <c r="C103" s="50" t="n">
        <v>45930</v>
      </c>
      <c r="G103" s="30" t="n"/>
    </row>
    <row r="104">
      <c r="A104" s="29" t="inlineStr">
        <is>
          <t>Direct Plan Annual IDCW Option</t>
        </is>
      </c>
      <c r="B104" s="49" t="n">
        <v>30.7358</v>
      </c>
      <c r="C104" s="165" t="n">
        <v>31.886</v>
      </c>
      <c r="G104" s="51" t="n"/>
    </row>
    <row r="105">
      <c r="A105" s="29" t="inlineStr">
        <is>
          <t>Direct Plan Bonus Option</t>
        </is>
      </c>
      <c r="B105" t="inlineStr">
        <is>
          <t xml:space="preserve">                                                  ^</t>
        </is>
      </c>
      <c r="C105" t="inlineStr">
        <is>
          <t xml:space="preserve">                                                  ^</t>
        </is>
      </c>
      <c r="G105" s="51" t="n"/>
    </row>
    <row r="106">
      <c r="A106" s="29" t="inlineStr">
        <is>
          <t>Direct Plan Growth Option</t>
        </is>
      </c>
      <c r="B106" s="49" t="n">
        <v>30.7398</v>
      </c>
      <c r="C106" t="n">
        <v>31.8903</v>
      </c>
      <c r="G106" s="51" t="n"/>
    </row>
    <row r="107">
      <c r="A107" s="29" t="inlineStr">
        <is>
          <t>Direct Plan IDCW Option</t>
        </is>
      </c>
      <c r="B107" s="49" t="n">
        <v>28.6661</v>
      </c>
      <c r="C107" t="n">
        <v>29.7416</v>
      </c>
      <c r="G107" s="51" t="n"/>
    </row>
    <row r="108">
      <c r="A108" s="29" t="inlineStr">
        <is>
          <t>Institutional Annual IDCW Option</t>
        </is>
      </c>
      <c r="B108" t="inlineStr">
        <is>
          <t xml:space="preserve">                                                  ^</t>
        </is>
      </c>
      <c r="C108" t="inlineStr">
        <is>
          <t xml:space="preserve">                                                  ^</t>
        </is>
      </c>
      <c r="G108" s="51" t="n"/>
    </row>
    <row r="109">
      <c r="A109" s="29" t="inlineStr">
        <is>
          <t>Institutional Growth Option</t>
        </is>
      </c>
      <c r="B109" s="49" t="n">
        <v>23.9043</v>
      </c>
      <c r="C109" t="n">
        <v>24.7158</v>
      </c>
      <c r="G109" s="51" t="n"/>
    </row>
    <row r="110">
      <c r="A110" s="29" t="inlineStr">
        <is>
          <t>Institutional IDCW Option</t>
        </is>
      </c>
      <c r="B110" t="inlineStr">
        <is>
          <t xml:space="preserve">                                                  ^</t>
        </is>
      </c>
      <c r="C110" t="inlineStr">
        <is>
          <t xml:space="preserve">                                                  ^</t>
        </is>
      </c>
      <c r="G110" s="51" t="n"/>
    </row>
    <row r="111">
      <c r="A111" s="29" t="inlineStr">
        <is>
          <t>Regular Plan - Annual IDCW Option</t>
        </is>
      </c>
      <c r="B111" s="49" t="n">
        <v>27.704</v>
      </c>
      <c r="C111" t="n">
        <v>28.6444</v>
      </c>
      <c r="G111" s="51" t="n"/>
    </row>
    <row r="112">
      <c r="A112" s="29" t="inlineStr">
        <is>
          <t>Regular Plan - Bonus Option</t>
        </is>
      </c>
      <c r="B112" t="inlineStr">
        <is>
          <t xml:space="preserve">                                                  ^</t>
        </is>
      </c>
      <c r="C112" t="inlineStr">
        <is>
          <t xml:space="preserve">                                                  ^</t>
        </is>
      </c>
      <c r="G112" s="51" t="n"/>
    </row>
    <row r="113">
      <c r="A113" s="29" t="inlineStr">
        <is>
          <t>Regular Plan - Growth</t>
        </is>
      </c>
      <c r="B113" s="49" t="n">
        <v>27.9348</v>
      </c>
      <c r="C113" t="n">
        <v>28.8829</v>
      </c>
      <c r="G113" s="51" t="n"/>
    </row>
    <row r="114">
      <c r="A114" s="29" t="inlineStr">
        <is>
          <t>Regular Plan - IDCW Option</t>
        </is>
      </c>
      <c r="B114" s="49" t="n">
        <v>26.2781</v>
      </c>
      <c r="C114" t="n">
        <v>27.1703</v>
      </c>
      <c r="G114" s="51" t="n"/>
    </row>
    <row r="115">
      <c r="A115" s="29" t="inlineStr">
        <is>
          <t>Regular Plan Bonus Option</t>
        </is>
      </c>
      <c r="B115" t="inlineStr">
        <is>
          <t xml:space="preserve">                                                  ^</t>
        </is>
      </c>
      <c r="C115" t="inlineStr">
        <is>
          <t xml:space="preserve">                                                  ^</t>
        </is>
      </c>
      <c r="G115" s="51" t="n"/>
    </row>
    <row r="116">
      <c r="A116" s="29" t="inlineStr">
        <is>
          <t>^ There were no investors in this option.</t>
        </is>
      </c>
      <c r="G116" s="51" t="n"/>
    </row>
    <row r="117">
      <c r="A117" s="29" t="n"/>
      <c r="G117" s="30" t="n"/>
    </row>
    <row r="118">
      <c r="A118" s="29" t="inlineStr">
        <is>
          <t xml:space="preserve">3. Total Dividend (Net) declared during the half year period </t>
        </is>
      </c>
      <c r="B118" s="49" t="inlineStr">
        <is>
          <t>NIL</t>
        </is>
      </c>
      <c r="G118" s="30" t="n"/>
    </row>
    <row r="119">
      <c r="A119" s="29" t="inlineStr">
        <is>
          <t>4. Bonus was declared during the half year period</t>
        </is>
      </c>
      <c r="B119" s="49" t="inlineStr">
        <is>
          <t>NIL</t>
        </is>
      </c>
      <c r="G119" s="30" t="n"/>
    </row>
    <row r="120">
      <c r="A120" s="48" t="inlineStr">
        <is>
          <t>5. Investment in Repo of Corporate Debt Securities as at September 30, 2025</t>
        </is>
      </c>
      <c r="B120" s="49" t="inlineStr">
        <is>
          <t>NIL</t>
        </is>
      </c>
      <c r="G120" s="30" t="n"/>
    </row>
    <row r="121">
      <c r="A121" s="48" t="inlineStr">
        <is>
          <t>6. Investment in foreign securities/ADRs/GDRs as at September 30,2025</t>
        </is>
      </c>
      <c r="B121" s="49" t="inlineStr">
        <is>
          <t>NIL</t>
        </is>
      </c>
      <c r="G121" s="30" t="n"/>
    </row>
    <row r="122">
      <c r="A122" s="29" t="inlineStr">
        <is>
          <t>7. Average Portfolio Maturity</t>
        </is>
      </c>
      <c r="B122" s="52">
        <f>B95</f>
        <v/>
      </c>
      <c r="G122" s="30" t="n"/>
    </row>
    <row r="123" ht="29" customHeight="1">
      <c r="A123" s="48" t="inlineStr">
        <is>
          <t>8. Total gross exposure to derivative instruments (excluding reversed positions) as at September 30, 2025 (Rs. in Lakhs)</t>
        </is>
      </c>
      <c r="B123" s="49" t="inlineStr">
        <is>
          <t>NIL</t>
        </is>
      </c>
      <c r="G123" s="30" t="n"/>
    </row>
    <row r="124" ht="29" customHeight="1">
      <c r="A124" s="48" t="inlineStr">
        <is>
          <t>9. Margin Deposits includes Margin money placed on derivatives other than margin money placed with bank</t>
        </is>
      </c>
      <c r="B124" s="49" t="inlineStr">
        <is>
          <t>NIL</t>
        </is>
      </c>
      <c r="G124" s="30" t="n"/>
    </row>
    <row r="125" ht="29" customHeight="1">
      <c r="A125" s="48" t="inlineStr">
        <is>
          <t>10. Value of investment made by other schemes under same management (Rs. In Lakhs)</t>
        </is>
      </c>
      <c r="B125" s="53" t="n">
        <v>53421.99</v>
      </c>
      <c r="G125" s="30" t="n"/>
    </row>
    <row r="126">
      <c r="A126" s="48" t="inlineStr">
        <is>
          <t>11. Number of instance of deviation In valuation of securities</t>
        </is>
      </c>
      <c r="B126" s="49" t="inlineStr">
        <is>
          <t>NIL</t>
        </is>
      </c>
      <c r="G126" s="30" t="n"/>
    </row>
    <row r="127" ht="15" customHeight="1" thickBot="1">
      <c r="A127" s="54" t="inlineStr">
        <is>
          <t>12. Total value and percentage of illiquid equity shares / securities</t>
        </is>
      </c>
      <c r="B127" s="55" t="inlineStr">
        <is>
          <t>NIL</t>
        </is>
      </c>
      <c r="C127" s="56" t="n"/>
      <c r="D127" s="56" t="n"/>
      <c r="E127" s="56" t="n"/>
      <c r="F127" s="56" t="n"/>
      <c r="G127" s="57" t="n"/>
    </row>
    <row r="129" ht="70" customHeight="1">
      <c r="A129" s="177" t="inlineStr">
        <is>
          <t>Scheme Name</t>
        </is>
      </c>
      <c r="B129" s="177" t="inlineStr">
        <is>
          <t>Risk- O - Meter</t>
        </is>
      </c>
      <c r="C129" s="177" t="inlineStr">
        <is>
          <t>Benchmark of the Scheme</t>
        </is>
      </c>
      <c r="D129" s="177" t="inlineStr">
        <is>
          <t>Benchmark Risk-o-meter</t>
        </is>
      </c>
      <c r="E129" s="177" t="inlineStr">
        <is>
          <t>Benchmark of the Scheme</t>
        </is>
      </c>
      <c r="F129" s="177" t="inlineStr">
        <is>
          <t>Benchmark Risk-o-meter</t>
        </is>
      </c>
    </row>
    <row r="130" ht="70" customHeight="1">
      <c r="A130" s="177" t="inlineStr">
        <is>
          <t>Edelweiss Money Market Fund</t>
        </is>
      </c>
      <c r="B130" s="177" t="n"/>
      <c r="C130" s="177" t="inlineStr">
        <is>
          <t>CRISIL Money Market A-I Index (Tier I Benchmark)</t>
        </is>
      </c>
      <c r="D130" s="177" t="n"/>
      <c r="E130" s="177" t="inlineStr">
        <is>
          <t>NIFTY Money Market Index A-I (Tier II Scheme Benchmark)</t>
        </is>
      </c>
      <c r="F130" s="177" t="n"/>
    </row>
  </sheetData>
  <mergeCells count="2">
    <mergeCell ref="A3:G3"/>
    <mergeCell ref="A4:G4"/>
  </mergeCells>
  <pageMargins left="0.7" right="0.7" top="0.75" bottom="0.75" header="0.3" footer="0.3"/>
  <pageSetup orientation="portrait" horizontalDpi="300" verticalDpi="300"/>
  <drawing xmlns:r="http://schemas.openxmlformats.org/officeDocument/2006/relationships" r:id="rId1"/>
</worksheet>
</file>

<file path=xl/worksheets/sheet16.xml><?xml version="1.0" encoding="utf-8"?>
<worksheet xmlns="http://schemas.openxmlformats.org/spreadsheetml/2006/main">
  <sheetPr>
    <outlinePr summaryBelow="1" summaryRight="1"/>
    <pageSetUpPr/>
  </sheetPr>
  <dimension ref="A1:H93"/>
  <sheetViews>
    <sheetView showGridLines="0" workbookViewId="0">
      <pane ySplit="6" topLeftCell="A7" activePane="bottomLeft" state="frozen"/>
      <selection activeCell="A7" sqref="A7"/>
      <selection pane="bottomLeft" activeCell="A7" sqref="A7"/>
    </sheetView>
  </sheetViews>
  <sheetFormatPr baseColWidth="8" defaultRowHeight="14.5"/>
  <cols>
    <col width="73.453125" bestFit="1" customWidth="1" min="1" max="1"/>
    <col width="22" bestFit="1" customWidth="1" min="2" max="2"/>
    <col width="26.7265625" customWidth="1" min="3" max="3"/>
    <col width="22" customWidth="1" min="4" max="4"/>
    <col width="16.453125" customWidth="1" min="5" max="5"/>
    <col width="22" customWidth="1" min="6" max="6"/>
    <col width="6.1796875" bestFit="1" customWidth="1" style="2" min="7" max="7"/>
    <col width="70.26953125" bestFit="1" customWidth="1" min="12" max="12"/>
    <col width="10.81640625" bestFit="1" customWidth="1" min="13" max="13"/>
    <col width="10.54296875" bestFit="1" customWidth="1" min="14" max="14"/>
    <col width="12" bestFit="1" customWidth="1" min="15" max="15"/>
    <col width="12.54296875" customWidth="1" min="16" max="16"/>
  </cols>
  <sheetData>
    <row r="1">
      <c r="A1" s="85" t="inlineStr">
        <is>
          <t>Edelweiss Mutual Fund</t>
        </is>
      </c>
    </row>
    <row r="2" ht="29.5" customHeight="1" thickBot="1">
      <c r="A2" s="86" t="inlineStr">
        <is>
          <t xml:space="preserve">Edelweiss House, 10th Floor, Off. C.S.T. Road, Kalina, Santacruz (E), Mumbai 400098, Maharashtra  </t>
        </is>
      </c>
    </row>
    <row r="3" ht="36.75" customHeight="1">
      <c r="A3" s="148" t="inlineStr">
        <is>
          <t>PORTFOLIO STATEMENT OF BHARAT BOND ETF – APRIL 2033 AS ON SEPTEMBER 30, 2025</t>
        </is>
      </c>
      <c r="B3" s="149" t="n"/>
      <c r="C3" s="149" t="n"/>
      <c r="D3" s="149" t="n"/>
      <c r="E3" s="149" t="n"/>
      <c r="F3" s="149" t="n"/>
      <c r="G3" s="150" t="n"/>
      <c r="H3" s="28">
        <f>HYPERLINK("[EDEL_HY Portfolio 30-Sep-2025 Final.xlsx]Index!A1","Index")</f>
        <v/>
      </c>
    </row>
    <row r="4" ht="40" customHeight="1">
      <c r="A4" s="151" t="inlineStr">
        <is>
          <t>(An open-ended Target Maturity Exchange Traded Bond Fund investing in constituents of Nifty BHARAT Bond Index - April 2033.A relatively high interest rate risk and relatively low credit risk.)</t>
        </is>
      </c>
      <c r="G4" s="51" t="n"/>
    </row>
    <row r="5">
      <c r="A5" s="29" t="n"/>
      <c r="G5" s="30" t="n"/>
    </row>
    <row r="6" ht="48" customHeight="1">
      <c r="A6" s="31" t="inlineStr">
        <is>
          <t>Name of the Instrument</t>
        </is>
      </c>
      <c r="B6" s="32" t="inlineStr">
        <is>
          <t>ISIN</t>
        </is>
      </c>
      <c r="C6" s="32" t="inlineStr">
        <is>
          <t>Rating/Industry</t>
        </is>
      </c>
      <c r="D6" s="152" t="inlineStr">
        <is>
          <t>Quantity</t>
        </is>
      </c>
      <c r="E6" s="34" t="inlineStr">
        <is>
          <t>Market/Fair Value(Rs. In Lacs)</t>
        </is>
      </c>
      <c r="F6" s="34" t="inlineStr">
        <is>
          <t>% to Net Assets</t>
        </is>
      </c>
      <c r="G6" s="35" t="inlineStr">
        <is>
          <t>YIELD</t>
        </is>
      </c>
    </row>
    <row r="7">
      <c r="A7" s="36" t="n"/>
      <c r="B7" s="16" t="n"/>
      <c r="C7" s="16" t="n"/>
      <c r="D7" s="153" t="n"/>
      <c r="E7" s="154" t="n"/>
      <c r="F7" s="155" t="n"/>
      <c r="G7" s="37" t="n"/>
    </row>
    <row r="8">
      <c r="A8" s="38" t="n"/>
      <c r="B8" s="17" t="n"/>
      <c r="C8" s="17" t="n"/>
      <c r="D8" s="156" t="n"/>
      <c r="E8" s="7" t="n"/>
      <c r="F8" s="8" t="n"/>
      <c r="G8" s="39" t="n"/>
    </row>
    <row r="9">
      <c r="A9" s="40" t="inlineStr">
        <is>
          <t>Equity &amp; Equity related</t>
        </is>
      </c>
      <c r="B9" s="17" t="n"/>
      <c r="C9" s="17" t="n"/>
      <c r="D9" s="156" t="n"/>
      <c r="E9" s="7" t="inlineStr">
        <is>
          <t>NIL</t>
        </is>
      </c>
      <c r="F9" s="8" t="inlineStr">
        <is>
          <t>NIL</t>
        </is>
      </c>
      <c r="G9" s="39" t="n"/>
    </row>
    <row r="10">
      <c r="A10" s="38" t="n"/>
      <c r="B10" s="17" t="n"/>
      <c r="C10" s="17" t="n"/>
      <c r="D10" s="156" t="n"/>
      <c r="E10" s="7" t="n"/>
      <c r="F10" s="8" t="n"/>
      <c r="G10" s="39" t="n"/>
    </row>
    <row r="11">
      <c r="A11" s="40" t="inlineStr">
        <is>
          <t>Debt Instruments</t>
        </is>
      </c>
      <c r="B11" s="17" t="n"/>
      <c r="C11" s="17" t="n"/>
      <c r="D11" s="156" t="n"/>
      <c r="E11" s="7" t="n"/>
      <c r="F11" s="8" t="n"/>
      <c r="G11" s="39" t="n"/>
    </row>
    <row r="12">
      <c r="A12" s="40" t="inlineStr">
        <is>
          <t>(a)Listed / Awaiting listing on stock Exchanges</t>
        </is>
      </c>
      <c r="B12" s="17" t="n"/>
      <c r="C12" s="17" t="n"/>
      <c r="D12" s="156" t="n"/>
      <c r="E12" s="7" t="n"/>
      <c r="F12" s="8" t="n"/>
      <c r="G12" s="39" t="n"/>
    </row>
    <row r="13">
      <c r="A13" s="38" t="inlineStr">
        <is>
          <t>7.55% NPCL NCD Red 23-12-2032**</t>
        </is>
      </c>
      <c r="B13" s="17" t="inlineStr">
        <is>
          <t>INE206D08493</t>
        </is>
      </c>
      <c r="C13" s="17" t="inlineStr">
        <is>
          <t>ICRA AAA</t>
        </is>
      </c>
      <c r="D13" s="156" t="n">
        <v>53500000</v>
      </c>
      <c r="E13" s="7" t="n">
        <v>55237.79</v>
      </c>
      <c r="F13" s="8" t="n">
        <v>0.0882</v>
      </c>
      <c r="G13" s="39" t="n">
        <v>0.06955</v>
      </c>
    </row>
    <row r="14">
      <c r="A14" s="38" t="inlineStr">
        <is>
          <t>6.90% Housing &amp; Urban Development Corporation Ltd NCD Red 23-04-2032**</t>
        </is>
      </c>
      <c r="B14" s="17" t="inlineStr">
        <is>
          <t>INE031A08962</t>
        </is>
      </c>
      <c r="C14" s="17" t="inlineStr">
        <is>
          <t>ICRA AAA</t>
        </is>
      </c>
      <c r="D14" s="156" t="n">
        <v>50000000</v>
      </c>
      <c r="E14" s="7" t="n">
        <v>49613.2</v>
      </c>
      <c r="F14" s="8" t="n">
        <v>0.07920000000000001</v>
      </c>
      <c r="G14" s="39" t="n">
        <v>0.0704</v>
      </c>
    </row>
    <row r="15">
      <c r="A15" s="38" t="inlineStr">
        <is>
          <t>7.54% Hindustan Petroleum Corporation Ltd NCD Red 15-04-2033**</t>
        </is>
      </c>
      <c r="B15" s="17" t="inlineStr">
        <is>
          <t>INE094A08143</t>
        </is>
      </c>
      <c r="C15" s="17" t="inlineStr">
        <is>
          <t>CRISIL AAA</t>
        </is>
      </c>
      <c r="D15" s="156" t="n">
        <v>40500000</v>
      </c>
      <c r="E15" s="7" t="n">
        <v>41866.23</v>
      </c>
      <c r="F15" s="8" t="n">
        <v>0.0668</v>
      </c>
      <c r="G15" s="39" t="n">
        <v>0.06948600000000001</v>
      </c>
    </row>
    <row r="16">
      <c r="A16" s="38" t="inlineStr">
        <is>
          <t>7.47% Indian Railway Finance Corporation Ltd Sr166 Ncd Red 15-04-2033**</t>
        </is>
      </c>
      <c r="B16" s="17" t="inlineStr">
        <is>
          <t>INE053F08213</t>
        </is>
      </c>
      <c r="C16" s="17" t="inlineStr">
        <is>
          <t>CRISIL AAA</t>
        </is>
      </c>
      <c r="D16" s="156" t="n">
        <v>39500000</v>
      </c>
      <c r="E16" s="7" t="n">
        <v>40308.17</v>
      </c>
      <c r="F16" s="8" t="n">
        <v>0.0643</v>
      </c>
      <c r="G16" s="39" t="n">
        <v>0.07115</v>
      </c>
    </row>
    <row r="17">
      <c r="A17" s="38" t="inlineStr">
        <is>
          <t>7.58% Power Finance Corporation Ltd Red 15-04-2033**</t>
        </is>
      </c>
      <c r="B17" s="17" t="inlineStr">
        <is>
          <t>INE134E08LW7</t>
        </is>
      </c>
      <c r="C17" s="17" t="inlineStr">
        <is>
          <t>CRISIL AAA</t>
        </is>
      </c>
      <c r="D17" s="156" t="n">
        <v>37700000</v>
      </c>
      <c r="E17" s="7" t="n">
        <v>38584.37</v>
      </c>
      <c r="F17" s="8" t="n">
        <v>0.0616</v>
      </c>
      <c r="G17" s="39" t="n">
        <v>0.07165000000000001</v>
      </c>
    </row>
    <row r="18">
      <c r="A18" s="38" t="inlineStr">
        <is>
          <t>7.54% National Bank for Agriculture and Rural Development Ncd Red 15-04-2033**</t>
        </is>
      </c>
      <c r="B18" s="17" t="inlineStr">
        <is>
          <t>INE261F08DU6</t>
        </is>
      </c>
      <c r="C18" s="17" t="inlineStr">
        <is>
          <t>CRISIL AAA</t>
        </is>
      </c>
      <c r="D18" s="156" t="n">
        <v>37500000</v>
      </c>
      <c r="E18" s="7" t="n">
        <v>38251.76</v>
      </c>
      <c r="F18" s="8" t="n">
        <v>0.0611</v>
      </c>
      <c r="G18" s="39" t="n">
        <v>0.07174999999999999</v>
      </c>
    </row>
    <row r="19">
      <c r="A19" s="38" t="inlineStr">
        <is>
          <t>7.44% National Thermal Power Corporation Ltd. Sr 79 Ncd Red 15-04-2033**</t>
        </is>
      </c>
      <c r="B19" s="17" t="inlineStr">
        <is>
          <t>INE733E08239</t>
        </is>
      </c>
      <c r="C19" s="17" t="inlineStr">
        <is>
          <t>CRISIL AAA</t>
        </is>
      </c>
      <c r="D19" s="156" t="n">
        <v>35000000</v>
      </c>
      <c r="E19" s="7" t="n">
        <v>35855.68</v>
      </c>
      <c r="F19" s="8" t="n">
        <v>0.0572</v>
      </c>
      <c r="G19" s="39" t="n">
        <v>0.07009899999999999</v>
      </c>
    </row>
    <row r="20">
      <c r="A20" s="38" t="inlineStr">
        <is>
          <t>7.75% Indian Railway Finance Corporation Ltd Ncd Red 15-04-2033**</t>
        </is>
      </c>
      <c r="B20" s="17" t="inlineStr">
        <is>
          <t>INE053F08270</t>
        </is>
      </c>
      <c r="C20" s="17" t="inlineStr">
        <is>
          <t>CRISIL AAA</t>
        </is>
      </c>
      <c r="D20" s="156" t="n">
        <v>34500000</v>
      </c>
      <c r="E20" s="7" t="n">
        <v>35755.18</v>
      </c>
      <c r="F20" s="8" t="n">
        <v>0.0571</v>
      </c>
      <c r="G20" s="39" t="n">
        <v>0.07115</v>
      </c>
    </row>
    <row r="21">
      <c r="A21" s="38" t="inlineStr">
        <is>
          <t>7.52% Housing &amp; Urban Development Corporation Ltd Series B Ncd Red 15-04-2033**</t>
        </is>
      </c>
      <c r="B21" s="17" t="inlineStr">
        <is>
          <t>INE031A08863</t>
        </is>
      </c>
      <c r="C21" s="17" t="inlineStr">
        <is>
          <t>ICRA AAA</t>
        </is>
      </c>
      <c r="D21" s="156" t="n">
        <v>35000000</v>
      </c>
      <c r="E21" s="7" t="n">
        <v>35741.23</v>
      </c>
      <c r="F21" s="8" t="n">
        <v>0.0571</v>
      </c>
      <c r="G21" s="39" t="n">
        <v>0.07145</v>
      </c>
    </row>
    <row r="22">
      <c r="A22" s="38" t="inlineStr">
        <is>
          <t>7.53% Rural Electrification Corporation Ltd Sr 217 Ncd Red 31-03-2033**</t>
        </is>
      </c>
      <c r="B22" s="17" t="inlineStr">
        <is>
          <t>INE020B08EC1</t>
        </is>
      </c>
      <c r="C22" s="17" t="inlineStr">
        <is>
          <t>CRISIL AAA</t>
        </is>
      </c>
      <c r="D22" s="156" t="n">
        <v>35000000</v>
      </c>
      <c r="E22" s="7" t="n">
        <v>35658.81</v>
      </c>
      <c r="F22" s="8" t="n">
        <v>0.0569</v>
      </c>
      <c r="G22" s="39" t="n">
        <v>0.07185</v>
      </c>
    </row>
    <row r="23">
      <c r="A23" s="38" t="inlineStr">
        <is>
          <t>6.92% Rural Electrification Corporation Ltd. NCD Red 20-03-2032**</t>
        </is>
      </c>
      <c r="B23" s="17" t="inlineStr">
        <is>
          <t>INE020B08DV3</t>
        </is>
      </c>
      <c r="C23" s="17" t="inlineStr">
        <is>
          <t>CRISIL AAA</t>
        </is>
      </c>
      <c r="D23" s="156" t="n">
        <v>24000000</v>
      </c>
      <c r="E23" s="7" t="n">
        <v>23822.23</v>
      </c>
      <c r="F23" s="8" t="n">
        <v>0.038</v>
      </c>
      <c r="G23" s="39" t="n">
        <v>0.07055</v>
      </c>
    </row>
    <row r="24">
      <c r="A24" s="38" t="inlineStr">
        <is>
          <t>7.70% Power Finance Corporation Ltd Sr Bs226 B Ncd Red 15-04-2033**</t>
        </is>
      </c>
      <c r="B24" s="17" t="inlineStr">
        <is>
          <t>INE134E08MI4</t>
        </is>
      </c>
      <c r="C24" s="17" t="inlineStr">
        <is>
          <t>CRISIL AAA</t>
        </is>
      </c>
      <c r="D24" s="156" t="n">
        <v>16000000</v>
      </c>
      <c r="E24" s="7" t="n">
        <v>16476.13</v>
      </c>
      <c r="F24" s="8" t="n">
        <v>0.0263</v>
      </c>
      <c r="G24" s="39" t="n">
        <v>0.07165000000000001</v>
      </c>
    </row>
    <row r="25">
      <c r="A25" s="38" t="inlineStr">
        <is>
          <t>7.88% Export Import Bank of India SR U05 NCD 11-01-2033**</t>
        </is>
      </c>
      <c r="B25" s="17" t="inlineStr">
        <is>
          <t>INE514E08FQ4</t>
        </is>
      </c>
      <c r="C25" s="17" t="inlineStr">
        <is>
          <t>CRISIL AAA</t>
        </is>
      </c>
      <c r="D25" s="156" t="n">
        <v>15000000</v>
      </c>
      <c r="E25" s="7" t="n">
        <v>15665.18</v>
      </c>
      <c r="F25" s="8" t="n">
        <v>0.025</v>
      </c>
      <c r="G25" s="39" t="n">
        <v>0.0707</v>
      </c>
    </row>
    <row r="26">
      <c r="A26" s="38" t="inlineStr">
        <is>
          <t>8.5% Export Import Bank of India Bank NCD Red 14-03-2033**</t>
        </is>
      </c>
      <c r="B26" s="17" t="inlineStr">
        <is>
          <t>INE514E08FS0</t>
        </is>
      </c>
      <c r="C26" s="17" t="inlineStr">
        <is>
          <t>CRISIL AAA</t>
        </is>
      </c>
      <c r="D26" s="156" t="n">
        <v>14500000</v>
      </c>
      <c r="E26" s="7" t="n">
        <v>15659.28</v>
      </c>
      <c r="F26" s="8" t="n">
        <v>0.025</v>
      </c>
      <c r="G26" s="39" t="n">
        <v>0.0707</v>
      </c>
    </row>
    <row r="27">
      <c r="A27" s="38" t="inlineStr">
        <is>
          <t>7.69% Rural Electrification Corporation Ltd Sr 218 Ncd Red 31-01-2033**</t>
        </is>
      </c>
      <c r="B27" s="17" t="inlineStr">
        <is>
          <t>INE020B08EE7</t>
        </is>
      </c>
      <c r="C27" s="17" t="inlineStr">
        <is>
          <t>CRISIL AAA</t>
        </is>
      </c>
      <c r="D27" s="156" t="n">
        <v>15000000</v>
      </c>
      <c r="E27" s="7" t="n">
        <v>15411.59</v>
      </c>
      <c r="F27" s="8" t="n">
        <v>0.0246</v>
      </c>
      <c r="G27" s="39" t="n">
        <v>0.07185</v>
      </c>
    </row>
    <row r="28">
      <c r="A28" s="38" t="inlineStr">
        <is>
          <t>6.92% Power Finance Corporation Ltd. NCD Red 14-04-32**</t>
        </is>
      </c>
      <c r="B28" s="17" t="inlineStr">
        <is>
          <t>INE134E08LN6</t>
        </is>
      </c>
      <c r="C28" s="17" t="inlineStr">
        <is>
          <t>CRISIL AAA</t>
        </is>
      </c>
      <c r="D28" s="156" t="n">
        <v>13500000</v>
      </c>
      <c r="E28" s="7" t="n">
        <v>13419.68</v>
      </c>
      <c r="F28" s="8" t="n">
        <v>0.0214</v>
      </c>
      <c r="G28" s="39" t="n">
        <v>0.07035</v>
      </c>
    </row>
    <row r="29">
      <c r="A29" s="38" t="inlineStr">
        <is>
          <t>7.82% Power Finance Corporation Ltd Sr Bs225 Ncd Red 11-03-2033**</t>
        </is>
      </c>
      <c r="B29" s="17" t="inlineStr">
        <is>
          <t>INE134E08MD5</t>
        </is>
      </c>
      <c r="C29" s="17" t="inlineStr">
        <is>
          <t>CRISIL AAA</t>
        </is>
      </c>
      <c r="D29" s="156" t="n">
        <v>10000000</v>
      </c>
      <c r="E29" s="7" t="n">
        <v>10361.31</v>
      </c>
      <c r="F29" s="8" t="n">
        <v>0.0165</v>
      </c>
      <c r="G29" s="39" t="n">
        <v>0.07165000000000001</v>
      </c>
    </row>
    <row r="30">
      <c r="A30" s="38" t="inlineStr">
        <is>
          <t>7.65% Indian Railway Finance Corporation Ltd NCD SR167 RED 30-12-2032**</t>
        </is>
      </c>
      <c r="B30" s="17" t="inlineStr">
        <is>
          <t>INE053F08221</t>
        </is>
      </c>
      <c r="C30" s="17" t="inlineStr">
        <is>
          <t>CRISIL AAA</t>
        </is>
      </c>
      <c r="D30" s="156" t="n">
        <v>9000000</v>
      </c>
      <c r="E30" s="7" t="n">
        <v>9320.27</v>
      </c>
      <c r="F30" s="8" t="n">
        <v>0.0149</v>
      </c>
      <c r="G30" s="39" t="n">
        <v>0.0701</v>
      </c>
    </row>
    <row r="31">
      <c r="A31" s="38" t="inlineStr">
        <is>
          <t>7.44% National Thermal Power Corporation Ltd. Sr 78 Ncd Red 25-08-2032**</t>
        </is>
      </c>
      <c r="B31" s="17" t="inlineStr">
        <is>
          <t>INE733E08221</t>
        </is>
      </c>
      <c r="C31" s="17" t="inlineStr">
        <is>
          <t>CRISIL AAA</t>
        </is>
      </c>
      <c r="D31" s="156" t="n">
        <v>8000000</v>
      </c>
      <c r="E31" s="7" t="n">
        <v>8218.290000000001</v>
      </c>
      <c r="F31" s="8" t="n">
        <v>0.0131</v>
      </c>
      <c r="G31" s="39" t="n">
        <v>0.06925000000000001</v>
      </c>
    </row>
    <row r="32">
      <c r="A32" s="38" t="inlineStr">
        <is>
          <t>7.65% IRFC Sr 168B Ncd Red 18-04-2033**</t>
        </is>
      </c>
      <c r="B32" s="17" t="inlineStr">
        <is>
          <t>INE053F08247</t>
        </is>
      </c>
      <c r="C32" s="17" t="inlineStr">
        <is>
          <t>CRISIL AAA</t>
        </is>
      </c>
      <c r="D32" s="156" t="n">
        <v>2500000</v>
      </c>
      <c r="E32" s="7" t="n">
        <v>2576.8</v>
      </c>
      <c r="F32" s="8" t="n">
        <v>0.0041</v>
      </c>
      <c r="G32" s="39" t="n">
        <v>0.07115</v>
      </c>
    </row>
    <row r="33">
      <c r="A33" s="38" t="inlineStr">
        <is>
          <t>7.40% Export Import Bank of India NCD Sr Z02 Red 14-03-29</t>
        </is>
      </c>
      <c r="B33" s="17" t="inlineStr">
        <is>
          <t>INE514E08GC2</t>
        </is>
      </c>
      <c r="C33" s="17" t="inlineStr">
        <is>
          <t>CRISIL AAA</t>
        </is>
      </c>
      <c r="D33" s="156" t="n">
        <v>2500000</v>
      </c>
      <c r="E33" s="7" t="n">
        <v>2547.03</v>
      </c>
      <c r="F33" s="8" t="n">
        <v>0.0041</v>
      </c>
      <c r="G33" s="39" t="n">
        <v>0.0675</v>
      </c>
    </row>
    <row r="34">
      <c r="A34" s="38" t="inlineStr">
        <is>
          <t>7.69% National Bank for Agriculture &amp; Rural Devlopment NCD SR LTIF 1E 31-03-2032</t>
        </is>
      </c>
      <c r="B34" s="17" t="inlineStr">
        <is>
          <t>INE261F08832</t>
        </is>
      </c>
      <c r="C34" s="17" t="inlineStr">
        <is>
          <t>CRISIL AAA</t>
        </is>
      </c>
      <c r="D34" s="156" t="n">
        <v>1000000</v>
      </c>
      <c r="E34" s="7" t="n">
        <v>1030.77</v>
      </c>
      <c r="F34" s="8" t="n">
        <v>0.0016</v>
      </c>
      <c r="G34" s="39" t="n">
        <v>0.0707</v>
      </c>
    </row>
    <row r="35">
      <c r="A35" s="40" t="inlineStr">
        <is>
          <t>Sub Total</t>
        </is>
      </c>
      <c r="B35" s="18" t="n"/>
      <c r="C35" s="18" t="n"/>
      <c r="D35" s="157" t="n"/>
      <c r="E35" s="20" t="n">
        <v>541380.98</v>
      </c>
      <c r="F35" s="21" t="n">
        <v>0.8641</v>
      </c>
      <c r="G35" s="41" t="n"/>
    </row>
    <row r="36">
      <c r="A36" s="38" t="n"/>
      <c r="B36" s="17" t="n"/>
      <c r="C36" s="17" t="n"/>
      <c r="D36" s="156" t="n"/>
      <c r="E36" s="7" t="n"/>
      <c r="F36" s="8" t="n"/>
      <c r="G36" s="39" t="n"/>
    </row>
    <row r="37">
      <c r="A37" s="40" t="inlineStr">
        <is>
          <t>Government Securities</t>
        </is>
      </c>
      <c r="B37" s="17" t="n"/>
      <c r="C37" s="17" t="n"/>
      <c r="D37" s="156" t="n"/>
      <c r="E37" s="7" t="n"/>
      <c r="F37" s="8" t="n"/>
      <c r="G37" s="39" t="n"/>
    </row>
    <row r="38">
      <c r="A38" s="38" t="inlineStr">
        <is>
          <t>7.26% Govt Of India Red 06-02-2033</t>
        </is>
      </c>
      <c r="B38" s="17" t="inlineStr">
        <is>
          <t>IN0020220151</t>
        </is>
      </c>
      <c r="C38" s="17" t="inlineStr">
        <is>
          <t>SOVEREIGN</t>
        </is>
      </c>
      <c r="D38" s="156" t="n">
        <v>54500000</v>
      </c>
      <c r="E38" s="7" t="n">
        <v>56518.08</v>
      </c>
      <c r="F38" s="8" t="n">
        <v>0.0902</v>
      </c>
      <c r="G38" s="39" t="n">
        <v>0.067227</v>
      </c>
    </row>
    <row r="39">
      <c r="A39" s="40" t="inlineStr">
        <is>
          <t>Sub Total</t>
        </is>
      </c>
      <c r="B39" s="18" t="n"/>
      <c r="C39" s="18" t="n"/>
      <c r="D39" s="157" t="n"/>
      <c r="E39" s="20" t="n">
        <v>56518.08</v>
      </c>
      <c r="F39" s="21" t="n">
        <v>0.0902</v>
      </c>
      <c r="G39" s="41" t="n"/>
    </row>
    <row r="40">
      <c r="A40" s="38" t="n"/>
      <c r="B40" s="17" t="n"/>
      <c r="C40" s="17" t="n"/>
      <c r="D40" s="156" t="n"/>
      <c r="E40" s="7" t="n"/>
      <c r="F40" s="8" t="n"/>
      <c r="G40" s="39" t="n"/>
    </row>
    <row r="41">
      <c r="A41" s="40" t="inlineStr">
        <is>
          <t>(b)Privately Placed/Unlisted</t>
        </is>
      </c>
      <c r="B41" s="17" t="n"/>
      <c r="C41" s="17" t="n"/>
      <c r="D41" s="156" t="n"/>
      <c r="E41" s="7" t="n"/>
      <c r="F41" s="8" t="n"/>
      <c r="G41" s="39" t="n"/>
    </row>
    <row r="42">
      <c r="A42" s="40" t="inlineStr">
        <is>
          <t>Sub Total</t>
        </is>
      </c>
      <c r="B42" s="17" t="n"/>
      <c r="C42" s="17" t="n"/>
      <c r="D42" s="156" t="n"/>
      <c r="E42" s="22" t="inlineStr">
        <is>
          <t>NIL</t>
        </is>
      </c>
      <c r="F42" s="23" t="inlineStr">
        <is>
          <t>NIL</t>
        </is>
      </c>
      <c r="G42" s="39" t="n"/>
    </row>
    <row r="43">
      <c r="A43" s="38" t="n"/>
      <c r="B43" s="17" t="n"/>
      <c r="C43" s="17" t="n"/>
      <c r="D43" s="156" t="n"/>
      <c r="E43" s="7" t="n"/>
      <c r="F43" s="8" t="n"/>
      <c r="G43" s="39" t="n"/>
    </row>
    <row r="44">
      <c r="A44" s="40" t="inlineStr">
        <is>
          <t>(c)Securitised Debt Instruments</t>
        </is>
      </c>
      <c r="B44" s="17" t="n"/>
      <c r="C44" s="17" t="n"/>
      <c r="D44" s="156" t="n"/>
      <c r="E44" s="7" t="n"/>
      <c r="F44" s="8" t="n"/>
      <c r="G44" s="39" t="n"/>
    </row>
    <row r="45">
      <c r="A45" s="40" t="inlineStr">
        <is>
          <t>Sub Total</t>
        </is>
      </c>
      <c r="B45" s="17" t="n"/>
      <c r="C45" s="17" t="n"/>
      <c r="D45" s="156" t="n"/>
      <c r="E45" s="22" t="inlineStr">
        <is>
          <t>NIL</t>
        </is>
      </c>
      <c r="F45" s="23" t="inlineStr">
        <is>
          <t>NIL</t>
        </is>
      </c>
      <c r="G45" s="39" t="n"/>
    </row>
    <row r="46">
      <c r="A46" s="38" t="n"/>
      <c r="B46" s="17" t="n"/>
      <c r="C46" s="17" t="n"/>
      <c r="D46" s="156" t="n"/>
      <c r="E46" s="7" t="n"/>
      <c r="F46" s="8" t="n"/>
      <c r="G46" s="39" t="n"/>
    </row>
    <row r="47">
      <c r="A47" s="42" t="inlineStr">
        <is>
          <t>TOTAL</t>
        </is>
      </c>
      <c r="B47" s="145" t="n"/>
      <c r="C47" s="145" t="n"/>
      <c r="D47" s="158" t="n"/>
      <c r="E47" s="20" t="n">
        <v>597899.0600000001</v>
      </c>
      <c r="F47" s="21" t="n">
        <v>0.9543</v>
      </c>
      <c r="G47" s="41" t="n"/>
    </row>
    <row r="48">
      <c r="A48" s="38" t="n"/>
      <c r="B48" s="17" t="n"/>
      <c r="C48" s="17" t="n"/>
      <c r="D48" s="156" t="n"/>
      <c r="E48" s="7" t="n"/>
      <c r="F48" s="8" t="n"/>
      <c r="G48" s="39" t="n"/>
    </row>
    <row r="49">
      <c r="A49" s="38" t="n"/>
      <c r="B49" s="17" t="n"/>
      <c r="C49" s="17" t="n"/>
      <c r="D49" s="156" t="n"/>
      <c r="E49" s="7" t="n"/>
      <c r="F49" s="8" t="n"/>
      <c r="G49" s="39" t="n"/>
    </row>
    <row r="50">
      <c r="A50" s="40" t="inlineStr">
        <is>
          <t>TREPS / Reverse Repo</t>
        </is>
      </c>
      <c r="B50" s="17" t="n"/>
      <c r="C50" s="17" t="n"/>
      <c r="D50" s="156" t="n"/>
      <c r="E50" s="7" t="n"/>
      <c r="F50" s="8" t="n"/>
      <c r="G50" s="39" t="n"/>
    </row>
    <row r="51">
      <c r="A51" s="38" t="inlineStr">
        <is>
          <t>Clearing Corporation of India Ltd.</t>
        </is>
      </c>
      <c r="B51" s="17" t="n"/>
      <c r="C51" s="17" t="n"/>
      <c r="D51" s="156" t="n"/>
      <c r="E51" s="7" t="n">
        <v>305.95</v>
      </c>
      <c r="F51" s="8" t="n">
        <v>0.0005</v>
      </c>
      <c r="G51" s="39" t="n">
        <v>0.05471</v>
      </c>
    </row>
    <row r="52">
      <c r="A52" s="40" t="inlineStr">
        <is>
          <t>Sub Total</t>
        </is>
      </c>
      <c r="B52" s="18" t="n"/>
      <c r="C52" s="18" t="n"/>
      <c r="D52" s="157" t="n"/>
      <c r="E52" s="20" t="n">
        <v>305.95</v>
      </c>
      <c r="F52" s="21" t="n">
        <v>0.0005</v>
      </c>
      <c r="G52" s="41" t="n"/>
    </row>
    <row r="53">
      <c r="A53" s="38" t="n"/>
      <c r="B53" s="17" t="n"/>
      <c r="C53" s="17" t="n"/>
      <c r="D53" s="156" t="n"/>
      <c r="E53" s="7" t="n"/>
      <c r="F53" s="8" t="n"/>
      <c r="G53" s="39" t="n"/>
    </row>
    <row r="54">
      <c r="A54" s="42" t="inlineStr">
        <is>
          <t>TOTAL</t>
        </is>
      </c>
      <c r="B54" s="145" t="n"/>
      <c r="C54" s="145" t="n"/>
      <c r="D54" s="158" t="n"/>
      <c r="E54" s="20" t="n">
        <v>305.95</v>
      </c>
      <c r="F54" s="21" t="n">
        <v>0.0005</v>
      </c>
      <c r="G54" s="41" t="n"/>
    </row>
    <row r="55">
      <c r="A55" s="38" t="inlineStr">
        <is>
          <t>Accrued Interest</t>
        </is>
      </c>
      <c r="B55" s="17" t="n"/>
      <c r="C55" s="17" t="n"/>
      <c r="D55" s="156" t="n"/>
      <c r="E55" s="7" t="n">
        <v>28150.4992547</v>
      </c>
      <c r="F55" s="8" t="n">
        <v>0.044933</v>
      </c>
      <c r="G55" s="39" t="n"/>
    </row>
    <row r="56">
      <c r="A56" s="38" t="inlineStr">
        <is>
          <t>Net Receivables/(Payables)</t>
        </is>
      </c>
      <c r="B56" s="17" t="n"/>
      <c r="C56" s="17" t="n"/>
      <c r="D56" s="156" t="n"/>
      <c r="E56" s="7" t="n">
        <v>131.9507453</v>
      </c>
      <c r="F56" s="8" t="n">
        <v>0.000267</v>
      </c>
      <c r="G56" s="39" t="n">
        <v>0.05471</v>
      </c>
    </row>
    <row r="57">
      <c r="A57" s="45" t="inlineStr">
        <is>
          <t>GRAND TOTAL</t>
        </is>
      </c>
      <c r="B57" s="19" t="n"/>
      <c r="C57" s="19" t="n"/>
      <c r="D57" s="161" t="n"/>
      <c r="E57" s="14" t="n">
        <v>626487.46</v>
      </c>
      <c r="F57" s="15" t="n">
        <v>1</v>
      </c>
      <c r="G57" s="46" t="n"/>
    </row>
    <row r="58">
      <c r="A58" s="29" t="n"/>
      <c r="G58" s="30" t="n"/>
    </row>
    <row r="59">
      <c r="A59" s="47" t="inlineStr">
        <is>
          <t>**Non Traded Security</t>
        </is>
      </c>
      <c r="G59" s="30" t="n"/>
    </row>
    <row r="60">
      <c r="A60" s="47" t="inlineStr">
        <is>
          <t>In accordance with SEBI Circular no. SEBI/HO/IMD/PoD2/P/CIR/2024/183 dated December 13, 2024, Debt Index Replication Factor (DIRF) is 68.78%.</t>
        </is>
      </c>
      <c r="G60" s="30" t="n"/>
    </row>
    <row r="61">
      <c r="A61" s="47" t="n"/>
      <c r="G61" s="30" t="n"/>
    </row>
    <row r="62">
      <c r="A62" s="29" t="inlineStr">
        <is>
          <t>Portfolio Information</t>
        </is>
      </c>
      <c r="G62" s="30" t="n"/>
    </row>
    <row r="63">
      <c r="A63" s="67" t="inlineStr">
        <is>
          <t>Scheme Name :</t>
        </is>
      </c>
      <c r="B63" s="60" t="inlineStr">
        <is>
          <t>BHARAT Bond ETF - April 2033</t>
        </is>
      </c>
      <c r="G63" s="30" t="n"/>
    </row>
    <row r="64">
      <c r="A64" s="67" t="inlineStr">
        <is>
          <t>Description (if any)</t>
        </is>
      </c>
      <c r="B64" s="60" t="inlineStr">
        <is>
          <t>Debt ETFs</t>
        </is>
      </c>
      <c r="G64" s="30" t="n"/>
    </row>
    <row r="65">
      <c r="A65" s="67" t="n"/>
      <c r="B65" s="60" t="n"/>
      <c r="G65" s="30" t="n"/>
    </row>
    <row r="66">
      <c r="A66" s="67" t="inlineStr">
        <is>
          <t>Annualised Portfolio YTM* :</t>
        </is>
      </c>
      <c r="B66" s="61" t="n">
        <v>7.043635051109104</v>
      </c>
      <c r="G66" s="30" t="n"/>
    </row>
    <row r="67">
      <c r="A67" s="67" t="n"/>
      <c r="B67" s="60" t="n"/>
      <c r="G67" s="30" t="n"/>
    </row>
    <row r="68">
      <c r="A68" s="67" t="inlineStr">
        <is>
          <t>Macaulay Duration</t>
        </is>
      </c>
      <c r="B68" s="62" t="n">
        <v>5.6192</v>
      </c>
      <c r="G68" s="30" t="n"/>
    </row>
    <row r="69">
      <c r="A69" s="67" t="inlineStr">
        <is>
          <t>Residual Maturity</t>
        </is>
      </c>
      <c r="B69" s="62" t="n">
        <v>7.296142132126067</v>
      </c>
      <c r="G69" s="30" t="n"/>
    </row>
    <row r="70">
      <c r="A70" s="67" t="n"/>
      <c r="B70" s="60" t="n"/>
      <c r="G70" s="30" t="n"/>
    </row>
    <row r="71">
      <c r="A71" s="67" t="inlineStr">
        <is>
          <t xml:space="preserve">As on (Date) </t>
        </is>
      </c>
      <c r="B71" s="63" t="n">
        <v>45930</v>
      </c>
      <c r="G71" s="30" t="n"/>
    </row>
    <row r="72">
      <c r="A72" s="47" t="n"/>
      <c r="G72" s="30" t="n"/>
    </row>
    <row r="73">
      <c r="A73" s="47" t="n"/>
      <c r="G73" s="30" t="n"/>
    </row>
    <row r="74">
      <c r="A74" s="47" t="inlineStr">
        <is>
          <t>Notes:</t>
        </is>
      </c>
      <c r="G74" s="30" t="n"/>
    </row>
    <row r="75">
      <c r="A75" s="48" t="inlineStr">
        <is>
          <t>1. Security in default beyond its maturiy date</t>
        </is>
      </c>
      <c r="B75" s="49" t="inlineStr">
        <is>
          <t>NIL</t>
        </is>
      </c>
      <c r="G75" s="30" t="n"/>
    </row>
    <row r="76">
      <c r="A76" s="29" t="inlineStr">
        <is>
          <t>2. Net Asset Value (Rs. per unit)</t>
        </is>
      </c>
      <c r="G76" s="30" t="n"/>
    </row>
    <row r="77">
      <c r="A77" s="29" t="inlineStr">
        <is>
          <t>Plan /option (Face Value 1000)</t>
        </is>
      </c>
      <c r="B77" s="49" t="inlineStr">
        <is>
          <t>As on</t>
        </is>
      </c>
      <c r="C77" s="49" t="inlineStr">
        <is>
          <t>As on</t>
        </is>
      </c>
      <c r="G77" s="30" t="n"/>
    </row>
    <row r="78">
      <c r="A78" s="29" t="n"/>
      <c r="B78" s="50" t="n">
        <v>45747</v>
      </c>
      <c r="C78" s="50" t="n">
        <v>45930</v>
      </c>
      <c r="G78" s="30" t="n"/>
    </row>
    <row r="79">
      <c r="A79" s="29" t="inlineStr">
        <is>
          <t>Growth Option</t>
        </is>
      </c>
      <c r="B79" t="n">
        <v>1209.8876</v>
      </c>
      <c r="C79" t="n">
        <v>1254.422</v>
      </c>
      <c r="G79" s="51" t="n"/>
    </row>
    <row r="80">
      <c r="A80" s="29" t="n"/>
      <c r="G80" s="51" t="n"/>
    </row>
    <row r="81">
      <c r="A81" s="29" t="inlineStr">
        <is>
          <t xml:space="preserve">3. Total Dividend (Net) declared during the half year period </t>
        </is>
      </c>
      <c r="B81" s="49" t="inlineStr">
        <is>
          <t>NIL</t>
        </is>
      </c>
      <c r="G81" s="30" t="n"/>
    </row>
    <row r="82">
      <c r="A82" s="29" t="inlineStr">
        <is>
          <t>4. Bonus was declared during the half year period</t>
        </is>
      </c>
      <c r="B82" s="49" t="inlineStr">
        <is>
          <t>NIL</t>
        </is>
      </c>
      <c r="G82" s="30" t="n"/>
    </row>
    <row r="83">
      <c r="A83" s="48" t="inlineStr">
        <is>
          <t>5. Investment in Repo of Corporate Debt Securities as at September 30, 2025</t>
        </is>
      </c>
      <c r="B83" s="49" t="inlineStr">
        <is>
          <t>NIL</t>
        </is>
      </c>
      <c r="G83" s="30" t="n"/>
    </row>
    <row r="84">
      <c r="A84" s="48" t="inlineStr">
        <is>
          <t>6. Investment in foreign securities/ADRs/GDRs as at September 30,2025</t>
        </is>
      </c>
      <c r="B84" s="49" t="inlineStr">
        <is>
          <t>NIL</t>
        </is>
      </c>
      <c r="G84" s="30" t="n"/>
    </row>
    <row r="85">
      <c r="A85" s="29" t="inlineStr">
        <is>
          <t>7. Average Portfolio Maturity</t>
        </is>
      </c>
      <c r="B85" s="52">
        <f>B69</f>
        <v/>
      </c>
      <c r="G85" s="30" t="n"/>
    </row>
    <row r="86" ht="29" customHeight="1">
      <c r="A86" s="48" t="inlineStr">
        <is>
          <t>8. Total gross exposure to derivative instruments (excluding reversed positions) as at September 30, 2025 (Rs. in Lakhs)</t>
        </is>
      </c>
      <c r="B86" s="49" t="inlineStr">
        <is>
          <t>NIL</t>
        </is>
      </c>
      <c r="G86" s="30" t="n"/>
    </row>
    <row r="87" ht="29" customHeight="1">
      <c r="A87" s="48" t="inlineStr">
        <is>
          <t>9. Margin Deposits includes Margin money placed on derivatives other than margin money placed with bank</t>
        </is>
      </c>
      <c r="B87" s="49" t="inlineStr">
        <is>
          <t>NIL</t>
        </is>
      </c>
      <c r="G87" s="30" t="n"/>
    </row>
    <row r="88" ht="29" customHeight="1">
      <c r="A88" s="48" t="inlineStr">
        <is>
          <t>10. Value of investment made by other schemes under same management (Rs. In Lakhs)</t>
        </is>
      </c>
      <c r="B88" s="53" t="n">
        <v>223242.97</v>
      </c>
      <c r="G88" s="30" t="n"/>
    </row>
    <row r="89">
      <c r="A89" s="48" t="inlineStr">
        <is>
          <t>11. Number of instance of deviation In valuation of securities</t>
        </is>
      </c>
      <c r="B89" s="49" t="inlineStr">
        <is>
          <t>NIL</t>
        </is>
      </c>
      <c r="G89" s="30" t="n"/>
    </row>
    <row r="90" ht="15" customHeight="1" thickBot="1">
      <c r="A90" s="54" t="inlineStr">
        <is>
          <t>12. Total value and percentage of illiquid equity shares / securities</t>
        </is>
      </c>
      <c r="B90" s="55" t="inlineStr">
        <is>
          <t>NIL</t>
        </is>
      </c>
      <c r="C90" s="56" t="n"/>
      <c r="D90" s="56" t="n"/>
      <c r="E90" s="56" t="n"/>
      <c r="F90" s="56" t="n"/>
      <c r="G90" s="57" t="n"/>
    </row>
    <row r="92" ht="70" customHeight="1">
      <c r="A92" s="177" t="inlineStr">
        <is>
          <t>Scheme Name</t>
        </is>
      </c>
      <c r="B92" s="177" t="inlineStr">
        <is>
          <t>Risk- O - Meter</t>
        </is>
      </c>
      <c r="C92" s="177" t="inlineStr">
        <is>
          <t>Benchmark of the Scheme</t>
        </is>
      </c>
      <c r="D92" s="177" t="inlineStr">
        <is>
          <t>Benchmark Risk-o-meter</t>
        </is>
      </c>
    </row>
    <row r="93" ht="70" customHeight="1">
      <c r="A93" s="177" t="inlineStr">
        <is>
          <t>BHARAT Bond ETF – April 2033</t>
        </is>
      </c>
      <c r="B93" s="177" t="n"/>
      <c r="C93" s="177" t="inlineStr">
        <is>
          <t>Nifty BHARAT Bond Index - April 2033</t>
        </is>
      </c>
      <c r="D93" s="177" t="n"/>
      <c r="E93" t="inlineStr"/>
    </row>
  </sheetData>
  <mergeCells count="2">
    <mergeCell ref="A3:G3"/>
    <mergeCell ref="A4:G4"/>
  </mergeCells>
  <pageMargins left="0.7" right="0.7" top="0.75" bottom="0.75" header="0.3" footer="0.3"/>
  <pageSetup orientation="portrait" horizontalDpi="300" verticalDpi="300"/>
  <drawing xmlns:r="http://schemas.openxmlformats.org/officeDocument/2006/relationships" r:id="rId1"/>
</worksheet>
</file>

<file path=xl/worksheets/sheet17.xml><?xml version="1.0" encoding="utf-8"?>
<worksheet xmlns="http://schemas.openxmlformats.org/spreadsheetml/2006/main">
  <sheetPr>
    <outlinePr summaryBelow="1" summaryRight="1"/>
    <pageSetUpPr/>
  </sheetPr>
  <dimension ref="A1:H81"/>
  <sheetViews>
    <sheetView showGridLines="0" workbookViewId="0">
      <pane ySplit="6" topLeftCell="A7" activePane="bottomLeft" state="frozen"/>
      <selection activeCell="A7" sqref="A7"/>
      <selection pane="bottomLeft" activeCell="A7" sqref="A7"/>
    </sheetView>
  </sheetViews>
  <sheetFormatPr baseColWidth="8" defaultRowHeight="14.5"/>
  <cols>
    <col width="70.81640625" customWidth="1" min="1" max="1"/>
    <col width="22" customWidth="1" min="2" max="2"/>
    <col width="26.7265625" customWidth="1" min="3" max="3"/>
    <col width="22" customWidth="1" min="4" max="4"/>
    <col width="16.453125" customWidth="1" min="5" max="5"/>
    <col width="22" customWidth="1" min="6" max="6"/>
    <col width="6.1796875" bestFit="1" customWidth="1" style="2" min="7" max="7"/>
    <col width="70.26953125" bestFit="1" customWidth="1" min="12" max="12"/>
    <col width="10.81640625" bestFit="1" customWidth="1" min="13" max="13"/>
    <col width="10.54296875" bestFit="1" customWidth="1" min="14" max="14"/>
    <col width="12" bestFit="1" customWidth="1" min="15" max="15"/>
    <col width="12.54296875" customWidth="1" min="16" max="16"/>
  </cols>
  <sheetData>
    <row r="1">
      <c r="A1" s="85" t="inlineStr">
        <is>
          <t>Edelweiss Mutual Fund</t>
        </is>
      </c>
    </row>
    <row r="2" ht="29.5" customHeight="1" thickBot="1">
      <c r="A2" s="86" t="inlineStr">
        <is>
          <t xml:space="preserve">Edelweiss House, 10th Floor, Off. C.S.T. Road, Kalina, Santacruz (E), Mumbai 400098, Maharashtra  </t>
        </is>
      </c>
    </row>
    <row r="3" ht="36.75" customHeight="1">
      <c r="A3" s="148" t="inlineStr">
        <is>
          <t>PORTFOLIO STATEMENT OF EDELWEISS CRISIL IBX 50:50 GILT PLUS SDL JUNE 2027 INDEX FUND AS ON SEPTEMBER 30, 2025</t>
        </is>
      </c>
      <c r="B3" s="149" t="n"/>
      <c r="C3" s="149" t="n"/>
      <c r="D3" s="149" t="n"/>
      <c r="E3" s="149" t="n"/>
      <c r="F3" s="149" t="n"/>
      <c r="G3" s="150" t="n"/>
      <c r="H3" s="28">
        <f>HYPERLINK("[EDEL_HY Portfolio 30-Sep-2025 Final.xlsx]Index!A1","Index")</f>
        <v/>
      </c>
    </row>
    <row r="4" ht="37" customHeight="1">
      <c r="A4" s="151" t="inlineStr">
        <is>
          <t>(An open-ended Target Maturity Debt Index Fund predominantly investing in the constituents of CRISIL-IBX AAA NBFCHFC
Index – Jun 2027. A moderate interest rate risk and relatively low credit risk)</t>
        </is>
      </c>
      <c r="G4" s="51" t="n"/>
    </row>
    <row r="5">
      <c r="A5" s="29" t="n"/>
      <c r="G5" s="30" t="n"/>
    </row>
    <row r="6" ht="48" customHeight="1">
      <c r="A6" s="31" t="inlineStr">
        <is>
          <t>Name of the Instrument</t>
        </is>
      </c>
      <c r="B6" s="32" t="inlineStr">
        <is>
          <t>ISIN</t>
        </is>
      </c>
      <c r="C6" s="32" t="inlineStr">
        <is>
          <t>Rating/Industry</t>
        </is>
      </c>
      <c r="D6" s="152" t="inlineStr">
        <is>
          <t>Quantity</t>
        </is>
      </c>
      <c r="E6" s="34" t="inlineStr">
        <is>
          <t>Market/Fair Value(Rs. In Lacs)</t>
        </is>
      </c>
      <c r="F6" s="34" t="inlineStr">
        <is>
          <t>% to Net Assets</t>
        </is>
      </c>
      <c r="G6" s="35" t="inlineStr">
        <is>
          <t>YIELD</t>
        </is>
      </c>
    </row>
    <row r="7">
      <c r="A7" s="36" t="n"/>
      <c r="B7" s="16" t="n"/>
      <c r="C7" s="16" t="n"/>
      <c r="D7" s="153" t="n"/>
      <c r="E7" s="154" t="n"/>
      <c r="F7" s="155" t="n"/>
      <c r="G7" s="37" t="n"/>
    </row>
    <row r="8">
      <c r="A8" s="38" t="n"/>
      <c r="B8" s="17" t="n"/>
      <c r="C8" s="17" t="n"/>
      <c r="D8" s="156" t="n"/>
      <c r="E8" s="7" t="n"/>
      <c r="F8" s="8" t="n"/>
      <c r="G8" s="39" t="n"/>
    </row>
    <row r="9">
      <c r="A9" s="40" t="inlineStr">
        <is>
          <t>Equity &amp; Equity related</t>
        </is>
      </c>
      <c r="B9" s="17" t="n"/>
      <c r="C9" s="17" t="n"/>
      <c r="D9" s="156" t="n"/>
      <c r="E9" s="7" t="inlineStr">
        <is>
          <t>NIL</t>
        </is>
      </c>
      <c r="F9" s="8" t="inlineStr">
        <is>
          <t>NIL</t>
        </is>
      </c>
      <c r="G9" s="39" t="n"/>
    </row>
    <row r="10">
      <c r="A10" s="40" t="inlineStr">
        <is>
          <t>Debt Instruments</t>
        </is>
      </c>
      <c r="B10" s="17" t="n"/>
      <c r="C10" s="17" t="n"/>
      <c r="D10" s="156" t="n"/>
      <c r="E10" s="7" t="n"/>
      <c r="F10" s="8" t="n"/>
      <c r="G10" s="39" t="n"/>
    </row>
    <row r="11">
      <c r="A11" s="40" t="inlineStr">
        <is>
          <t>(a) Listed / Awaiting listing on Stock Exchanges</t>
        </is>
      </c>
      <c r="B11" s="17" t="n"/>
      <c r="C11" s="17" t="n"/>
      <c r="D11" s="156" t="n"/>
      <c r="E11" s="7" t="n"/>
      <c r="F11" s="8" t="n"/>
      <c r="G11" s="39" t="n"/>
    </row>
    <row r="12">
      <c r="A12" s="40" t="inlineStr">
        <is>
          <t>Sub Total</t>
        </is>
      </c>
      <c r="B12" s="17" t="n"/>
      <c r="C12" s="17" t="n"/>
      <c r="D12" s="156" t="n"/>
      <c r="E12" s="22" t="inlineStr">
        <is>
          <t>NIL</t>
        </is>
      </c>
      <c r="F12" s="23" t="inlineStr">
        <is>
          <t>NIL</t>
        </is>
      </c>
      <c r="G12" s="39" t="n"/>
    </row>
    <row r="13">
      <c r="A13" s="38" t="n"/>
      <c r="B13" s="17" t="n"/>
      <c r="C13" s="17" t="n"/>
      <c r="D13" s="156" t="n"/>
      <c r="E13" s="7" t="n"/>
      <c r="F13" s="8" t="n"/>
      <c r="G13" s="39" t="n"/>
    </row>
    <row r="14">
      <c r="A14" s="40" t="inlineStr">
        <is>
          <t>Government Securities</t>
        </is>
      </c>
      <c r="B14" s="17" t="n"/>
      <c r="C14" s="17" t="n"/>
      <c r="D14" s="156" t="n"/>
      <c r="E14" s="7" t="n"/>
      <c r="F14" s="8" t="n"/>
      <c r="G14" s="39" t="n"/>
    </row>
    <row r="15">
      <c r="A15" s="38" t="inlineStr">
        <is>
          <t>7.38% Govt Of India Red 20-06-2027</t>
        </is>
      </c>
      <c r="B15" s="17" t="inlineStr">
        <is>
          <t>IN0020220037</t>
        </is>
      </c>
      <c r="C15" s="17" t="inlineStr">
        <is>
          <t>SOVEREIGN</t>
        </is>
      </c>
      <c r="D15" s="156" t="n">
        <v>4825000</v>
      </c>
      <c r="E15" s="7" t="n">
        <v>4953.14</v>
      </c>
      <c r="F15" s="8" t="n">
        <v>0.5239</v>
      </c>
      <c r="G15" s="39" t="n">
        <v>0.058103</v>
      </c>
    </row>
    <row r="16">
      <c r="A16" s="40" t="inlineStr">
        <is>
          <t>Sub Total</t>
        </is>
      </c>
      <c r="B16" s="18" t="n"/>
      <c r="C16" s="18" t="n"/>
      <c r="D16" s="157" t="n"/>
      <c r="E16" s="20" t="n">
        <v>4953.14</v>
      </c>
      <c r="F16" s="21" t="n">
        <v>0.5239</v>
      </c>
      <c r="G16" s="41" t="n"/>
    </row>
    <row r="17">
      <c r="A17" s="38" t="n"/>
      <c r="B17" s="17" t="n"/>
      <c r="C17" s="17" t="n"/>
      <c r="D17" s="156" t="n"/>
      <c r="E17" s="7" t="n"/>
      <c r="F17" s="8" t="n"/>
      <c r="G17" s="39" t="n"/>
    </row>
    <row r="18">
      <c r="A18" s="40" t="inlineStr">
        <is>
          <t>State Development Loan</t>
        </is>
      </c>
      <c r="B18" s="17" t="n"/>
      <c r="C18" s="17" t="n"/>
      <c r="D18" s="156" t="n"/>
      <c r="E18" s="7" t="n"/>
      <c r="F18" s="8" t="n"/>
      <c r="G18" s="39" t="n"/>
    </row>
    <row r="19">
      <c r="A19" s="38" t="inlineStr">
        <is>
          <t>7.16% Tamilnadu Sdl Red 11-01-2027</t>
        </is>
      </c>
      <c r="B19" s="17" t="inlineStr">
        <is>
          <t>IN3120160178</t>
        </is>
      </c>
      <c r="C19" s="17" t="inlineStr">
        <is>
          <t>SOVEREIGN</t>
        </is>
      </c>
      <c r="D19" s="156" t="n">
        <v>1500000</v>
      </c>
      <c r="E19" s="7" t="n">
        <v>1518.42</v>
      </c>
      <c r="F19" s="8" t="n">
        <v>0.1606</v>
      </c>
      <c r="G19" s="39" t="n">
        <v>0.062291</v>
      </c>
    </row>
    <row r="20">
      <c r="A20" s="38" t="inlineStr">
        <is>
          <t>7.71% Gujarat Sdl Red 01-03-2027</t>
        </is>
      </c>
      <c r="B20" s="17" t="inlineStr">
        <is>
          <t>IN1520160202</t>
        </is>
      </c>
      <c r="C20" s="17" t="inlineStr">
        <is>
          <t>SOVEREIGN</t>
        </is>
      </c>
      <c r="D20" s="156" t="n">
        <v>1000000</v>
      </c>
      <c r="E20" s="7" t="n">
        <v>1020.85</v>
      </c>
      <c r="F20" s="8" t="n">
        <v>0.108</v>
      </c>
      <c r="G20" s="39" t="n">
        <v>0.062394</v>
      </c>
    </row>
    <row r="21">
      <c r="A21" s="38" t="inlineStr">
        <is>
          <t>7.52% Tamil Nadu Sdl Red 24-05-2027</t>
        </is>
      </c>
      <c r="B21" s="17" t="inlineStr">
        <is>
          <t>IN3120170037</t>
        </is>
      </c>
      <c r="C21" s="17" t="inlineStr">
        <is>
          <t>SOVEREIGN</t>
        </is>
      </c>
      <c r="D21" s="156" t="n">
        <v>500000</v>
      </c>
      <c r="E21" s="7" t="n">
        <v>510.38</v>
      </c>
      <c r="F21" s="8" t="n">
        <v>0.054</v>
      </c>
      <c r="G21" s="39" t="n">
        <v>0.062626</v>
      </c>
    </row>
    <row r="22">
      <c r="A22" s="38" t="inlineStr">
        <is>
          <t>7.51% Maharashtra Sdl Red 24-05-2027</t>
        </is>
      </c>
      <c r="B22" s="17" t="inlineStr">
        <is>
          <t>IN2220170020</t>
        </is>
      </c>
      <c r="C22" s="17" t="inlineStr">
        <is>
          <t>SOVEREIGN</t>
        </is>
      </c>
      <c r="D22" s="156" t="n">
        <v>500000</v>
      </c>
      <c r="E22" s="7" t="n">
        <v>510.3</v>
      </c>
      <c r="F22" s="8" t="n">
        <v>0.054</v>
      </c>
      <c r="G22" s="39" t="n">
        <v>0.062626</v>
      </c>
    </row>
    <row r="23">
      <c r="A23" s="38" t="inlineStr">
        <is>
          <t>7.52% Uttar Pradesh Sdl 24-05-2027</t>
        </is>
      </c>
      <c r="B23" s="17" t="inlineStr">
        <is>
          <t>IN3320170043</t>
        </is>
      </c>
      <c r="C23" s="17" t="inlineStr">
        <is>
          <t>SOVEREIGN</t>
        </is>
      </c>
      <c r="D23" s="156" t="n">
        <v>500000</v>
      </c>
      <c r="E23" s="7" t="n">
        <v>510.2</v>
      </c>
      <c r="F23" s="8" t="n">
        <v>0.054</v>
      </c>
      <c r="G23" s="39" t="n">
        <v>0.062858</v>
      </c>
    </row>
    <row r="24">
      <c r="A24" s="38" t="inlineStr">
        <is>
          <t>7.67% Uttar Pradesh Sdl 12-04-2027</t>
        </is>
      </c>
      <c r="B24" s="17" t="inlineStr">
        <is>
          <t>IN3320170019</t>
        </is>
      </c>
      <c r="C24" s="17" t="inlineStr">
        <is>
          <t>SOVEREIGN</t>
        </is>
      </c>
      <c r="D24" s="156" t="n">
        <v>200000</v>
      </c>
      <c r="E24" s="7" t="n">
        <v>204.25</v>
      </c>
      <c r="F24" s="8" t="n">
        <v>0.0216</v>
      </c>
      <c r="G24" s="39" t="n">
        <v>0.062858</v>
      </c>
    </row>
    <row r="25">
      <c r="A25" s="40" t="inlineStr">
        <is>
          <t>Sub Total</t>
        </is>
      </c>
      <c r="B25" s="18" t="n"/>
      <c r="C25" s="18" t="n"/>
      <c r="D25" s="157" t="n"/>
      <c r="E25" s="20" t="n">
        <v>4274.4</v>
      </c>
      <c r="F25" s="21" t="n">
        <v>0.4522</v>
      </c>
      <c r="G25" s="41" t="n"/>
    </row>
    <row r="26">
      <c r="A26" s="38" t="n"/>
      <c r="B26" s="17" t="n"/>
      <c r="C26" s="17" t="n"/>
      <c r="D26" s="156" t="n"/>
      <c r="E26" s="7" t="n"/>
      <c r="F26" s="8" t="n"/>
      <c r="G26" s="39" t="n"/>
    </row>
    <row r="27">
      <c r="A27" s="38" t="n"/>
      <c r="B27" s="17" t="n"/>
      <c r="C27" s="17" t="n"/>
      <c r="D27" s="156" t="n"/>
      <c r="E27" s="7" t="n"/>
      <c r="F27" s="8" t="n"/>
      <c r="G27" s="39" t="n"/>
    </row>
    <row r="28">
      <c r="A28" s="40" t="inlineStr">
        <is>
          <t>(b)Privately Placed/Unlisted</t>
        </is>
      </c>
      <c r="B28" s="17" t="n"/>
      <c r="C28" s="17" t="n"/>
      <c r="D28" s="156" t="n"/>
      <c r="E28" s="7" t="n"/>
      <c r="F28" s="8" t="n"/>
      <c r="G28" s="39" t="n"/>
    </row>
    <row r="29">
      <c r="A29" s="40" t="inlineStr">
        <is>
          <t>Sub Total</t>
        </is>
      </c>
      <c r="B29" s="17" t="n"/>
      <c r="C29" s="17" t="n"/>
      <c r="D29" s="156" t="n"/>
      <c r="E29" s="22" t="inlineStr">
        <is>
          <t>NIL</t>
        </is>
      </c>
      <c r="F29" s="23" t="inlineStr">
        <is>
          <t>NIL</t>
        </is>
      </c>
      <c r="G29" s="39" t="n"/>
    </row>
    <row r="30">
      <c r="A30" s="38" t="n"/>
      <c r="B30" s="17" t="n"/>
      <c r="C30" s="17" t="n"/>
      <c r="D30" s="156" t="n"/>
      <c r="E30" s="7" t="n"/>
      <c r="F30" s="8" t="n"/>
      <c r="G30" s="39" t="n"/>
    </row>
    <row r="31">
      <c r="A31" s="40" t="inlineStr">
        <is>
          <t>(c)Securitised Debt Instruments</t>
        </is>
      </c>
      <c r="B31" s="17" t="n"/>
      <c r="C31" s="17" t="n"/>
      <c r="D31" s="156" t="n"/>
      <c r="E31" s="7" t="n"/>
      <c r="F31" s="8" t="n"/>
      <c r="G31" s="39" t="n"/>
    </row>
    <row r="32">
      <c r="A32" s="40" t="inlineStr">
        <is>
          <t>Sub Total</t>
        </is>
      </c>
      <c r="B32" s="17" t="n"/>
      <c r="C32" s="17" t="n"/>
      <c r="D32" s="156" t="n"/>
      <c r="E32" s="22" t="inlineStr">
        <is>
          <t>NIL</t>
        </is>
      </c>
      <c r="F32" s="23" t="inlineStr">
        <is>
          <t>NIL</t>
        </is>
      </c>
      <c r="G32" s="39" t="n"/>
    </row>
    <row r="33">
      <c r="A33" s="38" t="n"/>
      <c r="B33" s="17" t="n"/>
      <c r="C33" s="17" t="n"/>
      <c r="D33" s="156" t="n"/>
      <c r="E33" s="7" t="n"/>
      <c r="F33" s="8" t="n"/>
      <c r="G33" s="39" t="n"/>
    </row>
    <row r="34">
      <c r="A34" s="42" t="inlineStr">
        <is>
          <t>TOTAL</t>
        </is>
      </c>
      <c r="B34" s="145" t="n"/>
      <c r="C34" s="145" t="n"/>
      <c r="D34" s="158" t="n"/>
      <c r="E34" s="20" t="n">
        <v>9227.540000000001</v>
      </c>
      <c r="F34" s="21" t="n">
        <v>0.9761</v>
      </c>
      <c r="G34" s="41" t="n"/>
    </row>
    <row r="35">
      <c r="A35" s="38" t="n"/>
      <c r="B35" s="17" t="n"/>
      <c r="C35" s="17" t="n"/>
      <c r="D35" s="156" t="n"/>
      <c r="E35" s="7" t="n"/>
      <c r="F35" s="8" t="n"/>
      <c r="G35" s="39" t="n"/>
    </row>
    <row r="36">
      <c r="A36" s="38" t="n"/>
      <c r="B36" s="17" t="n"/>
      <c r="C36" s="17" t="n"/>
      <c r="D36" s="156" t="n"/>
      <c r="E36" s="7" t="n"/>
      <c r="F36" s="8" t="n"/>
      <c r="G36" s="39" t="n"/>
    </row>
    <row r="37">
      <c r="A37" s="40" t="inlineStr">
        <is>
          <t>TREPS / Reverse Repo</t>
        </is>
      </c>
      <c r="B37" s="17" t="n"/>
      <c r="C37" s="17" t="n"/>
      <c r="D37" s="156" t="n"/>
      <c r="E37" s="7" t="n"/>
      <c r="F37" s="8" t="n"/>
      <c r="G37" s="39" t="n"/>
    </row>
    <row r="38">
      <c r="A38" s="38" t="inlineStr">
        <is>
          <t>Clearing Corporation of India Ltd.</t>
        </is>
      </c>
      <c r="B38" s="17" t="n"/>
      <c r="C38" s="17" t="n"/>
      <c r="D38" s="156" t="n"/>
      <c r="E38" s="7" t="n">
        <v>49.99</v>
      </c>
      <c r="F38" s="8" t="n">
        <v>0.0053</v>
      </c>
      <c r="G38" s="39" t="n">
        <v>0.05471</v>
      </c>
    </row>
    <row r="39">
      <c r="A39" s="40" t="inlineStr">
        <is>
          <t>Sub Total</t>
        </is>
      </c>
      <c r="B39" s="18" t="n"/>
      <c r="C39" s="18" t="n"/>
      <c r="D39" s="157" t="n"/>
      <c r="E39" s="20" t="n">
        <v>49.99</v>
      </c>
      <c r="F39" s="21" t="n">
        <v>0.0053</v>
      </c>
      <c r="G39" s="41" t="n"/>
    </row>
    <row r="40">
      <c r="A40" s="38" t="n"/>
      <c r="B40" s="17" t="n"/>
      <c r="C40" s="17" t="n"/>
      <c r="D40" s="156" t="n"/>
      <c r="E40" s="7" t="n"/>
      <c r="F40" s="8" t="n"/>
      <c r="G40" s="39" t="n"/>
    </row>
    <row r="41">
      <c r="A41" s="42" t="inlineStr">
        <is>
          <t>TOTAL</t>
        </is>
      </c>
      <c r="B41" s="145" t="n"/>
      <c r="C41" s="145" t="n"/>
      <c r="D41" s="158" t="n"/>
      <c r="E41" s="20" t="n">
        <v>49.99</v>
      </c>
      <c r="F41" s="21" t="n">
        <v>0.0053</v>
      </c>
      <c r="G41" s="41" t="n"/>
    </row>
    <row r="42">
      <c r="A42" s="38" t="inlineStr">
        <is>
          <t>Accrued Interest</t>
        </is>
      </c>
      <c r="B42" s="17" t="n"/>
      <c r="C42" s="17" t="n"/>
      <c r="D42" s="156" t="n"/>
      <c r="E42" s="7" t="n">
        <v>177.1777573</v>
      </c>
      <c r="F42" s="8" t="n">
        <v>0.018741</v>
      </c>
      <c r="G42" s="39" t="n"/>
    </row>
    <row r="43">
      <c r="A43" s="38" t="inlineStr">
        <is>
          <t>Net Receivables/(Payables)</t>
        </is>
      </c>
      <c r="B43" s="17" t="n"/>
      <c r="C43" s="17" t="n"/>
      <c r="D43" s="156" t="n"/>
      <c r="E43" s="159" t="n">
        <v>-0.8277573</v>
      </c>
      <c r="F43" s="160" t="n">
        <v>-0.000141</v>
      </c>
      <c r="G43" s="39" t="n">
        <v>0.05471</v>
      </c>
    </row>
    <row r="44">
      <c r="A44" s="45" t="inlineStr">
        <is>
          <t>GRAND TOTAL</t>
        </is>
      </c>
      <c r="B44" s="19" t="n"/>
      <c r="C44" s="19" t="n"/>
      <c r="D44" s="161" t="n"/>
      <c r="E44" s="14" t="n">
        <v>9453.879999999999</v>
      </c>
      <c r="F44" s="15" t="n">
        <v>1</v>
      </c>
      <c r="G44" s="46" t="n"/>
    </row>
    <row r="45">
      <c r="A45" s="29" t="n"/>
      <c r="G45" s="30" t="n"/>
    </row>
    <row r="46">
      <c r="A46" s="1" t="inlineStr">
        <is>
          <t>In accordance with SEBI Circular no. SEBI/HO/IMD/PoD2/P/CIR/2024/183 dated December 13, 2024, Debt Index Replication Factor (DIRF) is 96.46%.</t>
        </is>
      </c>
      <c r="G46" s="30" t="n"/>
    </row>
    <row r="47">
      <c r="A47" s="47" t="n"/>
      <c r="G47" s="30" t="n"/>
    </row>
    <row r="48">
      <c r="A48" s="29" t="inlineStr">
        <is>
          <t>Portfolio Information</t>
        </is>
      </c>
      <c r="G48" s="30" t="n"/>
    </row>
    <row r="49" ht="58" customHeight="1">
      <c r="A49" s="67" t="inlineStr">
        <is>
          <t>Scheme Name :</t>
        </is>
      </c>
      <c r="B49" s="66" t="inlineStr">
        <is>
          <t xml:space="preserve">EDELWEISS CRISIL IBX 50:50 GILT PLUS SDL JUNE 2027 INDEX FUND </t>
        </is>
      </c>
      <c r="G49" s="30" t="n"/>
    </row>
    <row r="50" ht="43.5" customHeight="1">
      <c r="A50" s="67" t="inlineStr">
        <is>
          <t>Description (if any)</t>
        </is>
      </c>
      <c r="B50" s="66" t="inlineStr">
        <is>
          <t>CRISIL Gilt Plus SDL 5050 Jun 2027 Index Fund</t>
        </is>
      </c>
      <c r="G50" s="30" t="n"/>
    </row>
    <row r="51">
      <c r="A51" s="67" t="n"/>
      <c r="B51" s="60" t="n"/>
      <c r="G51" s="30" t="n"/>
    </row>
    <row r="52">
      <c r="A52" s="67" t="inlineStr">
        <is>
          <t>Annualised Portfolio YTM* :</t>
        </is>
      </c>
      <c r="B52" s="61" t="n">
        <v>6.010473130866068</v>
      </c>
      <c r="G52" s="30" t="n"/>
    </row>
    <row r="53">
      <c r="A53" s="67" t="n"/>
      <c r="B53" s="60" t="n"/>
      <c r="G53" s="30" t="n"/>
    </row>
    <row r="54">
      <c r="A54" s="67" t="inlineStr">
        <is>
          <t>Macaulay Duration</t>
        </is>
      </c>
      <c r="B54" s="62" t="n">
        <v>1.5006</v>
      </c>
      <c r="G54" s="30" t="n"/>
    </row>
    <row r="55">
      <c r="A55" s="67" t="inlineStr">
        <is>
          <t>Residual Maturity</t>
        </is>
      </c>
      <c r="B55" s="62" t="n">
        <v>1.587799233900717</v>
      </c>
      <c r="G55" s="30" t="n"/>
    </row>
    <row r="56">
      <c r="A56" s="67" t="n"/>
      <c r="B56" s="60" t="n"/>
      <c r="G56" s="30" t="n"/>
    </row>
    <row r="57">
      <c r="A57" s="67" t="inlineStr">
        <is>
          <t xml:space="preserve">As on (Date) </t>
        </is>
      </c>
      <c r="B57" s="63" t="n">
        <v>45930</v>
      </c>
      <c r="G57" s="30" t="n"/>
    </row>
    <row r="58">
      <c r="A58" s="29" t="n"/>
      <c r="G58" s="30" t="n"/>
    </row>
    <row r="59">
      <c r="A59" s="47" t="inlineStr">
        <is>
          <t>Notes:</t>
        </is>
      </c>
      <c r="G59" s="30" t="n"/>
    </row>
    <row r="60">
      <c r="A60" s="48" t="inlineStr">
        <is>
          <t>1. Security in default beyond its maturiy date</t>
        </is>
      </c>
      <c r="B60" s="49" t="inlineStr">
        <is>
          <t>NIL</t>
        </is>
      </c>
      <c r="G60" s="30" t="n"/>
    </row>
    <row r="61">
      <c r="A61" s="29" t="inlineStr">
        <is>
          <t>2. Net Asset Value (Rs. per unit)</t>
        </is>
      </c>
      <c r="G61" s="30" t="n"/>
    </row>
    <row r="62">
      <c r="A62" s="29" t="inlineStr">
        <is>
          <t>Plan /option (Face Value 10)</t>
        </is>
      </c>
      <c r="B62" s="49" t="inlineStr">
        <is>
          <t>As on</t>
        </is>
      </c>
      <c r="C62" s="49" t="inlineStr">
        <is>
          <t>As on</t>
        </is>
      </c>
      <c r="G62" s="30" t="n"/>
    </row>
    <row r="63">
      <c r="A63" s="29" t="n"/>
      <c r="B63" s="50" t="n">
        <v>45747</v>
      </c>
      <c r="C63" s="50" t="n">
        <v>45930</v>
      </c>
      <c r="G63" s="30" t="n"/>
    </row>
    <row r="64">
      <c r="A64" s="29" t="inlineStr">
        <is>
          <t>Direct Plan  Growth Option</t>
        </is>
      </c>
      <c r="B64" t="n">
        <v>12.0736</v>
      </c>
      <c r="C64" t="n">
        <v>12.5697</v>
      </c>
      <c r="G64" s="51" t="n"/>
    </row>
    <row r="65">
      <c r="A65" s="29" t="inlineStr">
        <is>
          <t>Direct Plan IDCW Option</t>
        </is>
      </c>
      <c r="B65" t="n">
        <v>12.0731</v>
      </c>
      <c r="C65" t="n">
        <v>12.5692</v>
      </c>
      <c r="G65" s="51" t="n"/>
    </row>
    <row r="66">
      <c r="A66" s="29" t="inlineStr">
        <is>
          <t>Regular Plan  Growth Option</t>
        </is>
      </c>
      <c r="B66" t="n">
        <v>12.0006</v>
      </c>
      <c r="C66" t="n">
        <v>12.4787</v>
      </c>
      <c r="G66" s="51" t="n"/>
    </row>
    <row r="67">
      <c r="A67" s="29" t="inlineStr">
        <is>
          <t>Regular Plan IDCW Option</t>
        </is>
      </c>
      <c r="B67" t="n">
        <v>12.0009</v>
      </c>
      <c r="C67" t="n">
        <v>12.4792</v>
      </c>
      <c r="G67" s="51" t="n"/>
    </row>
    <row r="68">
      <c r="A68" s="29" t="n"/>
      <c r="G68" s="51" t="n"/>
    </row>
    <row r="69">
      <c r="A69" s="29" t="inlineStr">
        <is>
          <t xml:space="preserve">3. Total Dividend (Net) declared during the half year period </t>
        </is>
      </c>
      <c r="B69" s="49" t="inlineStr">
        <is>
          <t>NIL</t>
        </is>
      </c>
      <c r="G69" s="30" t="n"/>
    </row>
    <row r="70">
      <c r="A70" s="29" t="inlineStr">
        <is>
          <t>4. Bonus was declared during the half year period</t>
        </is>
      </c>
      <c r="B70" s="49" t="inlineStr">
        <is>
          <t>NIL</t>
        </is>
      </c>
      <c r="G70" s="30" t="n"/>
    </row>
    <row r="71">
      <c r="A71" s="48" t="inlineStr">
        <is>
          <t>5. Investment in Repo of Corporate Debt Securities as at September 30, 2025</t>
        </is>
      </c>
      <c r="B71" s="49" t="inlineStr">
        <is>
          <t>NIL</t>
        </is>
      </c>
      <c r="G71" s="30" t="n"/>
    </row>
    <row r="72">
      <c r="A72" s="48" t="inlineStr">
        <is>
          <t>6. Investment in foreign securities/ADRs/GDRs as at September 30,2025</t>
        </is>
      </c>
      <c r="B72" s="49" t="inlineStr">
        <is>
          <t>NIL</t>
        </is>
      </c>
      <c r="G72" s="30" t="n"/>
    </row>
    <row r="73">
      <c r="A73" s="29" t="inlineStr">
        <is>
          <t>7. Average Portfolio Maturity</t>
        </is>
      </c>
      <c r="B73" s="52">
        <f>B55</f>
        <v/>
      </c>
      <c r="G73" s="30" t="n"/>
    </row>
    <row r="74" ht="29" customHeight="1">
      <c r="A74" s="48" t="inlineStr">
        <is>
          <t>8. Total gross exposure to derivative instruments (excluding reversed positions) as at September 30, 2025 (Rs. in Lakhs)</t>
        </is>
      </c>
      <c r="B74" s="49" t="inlineStr">
        <is>
          <t>NIL</t>
        </is>
      </c>
      <c r="G74" s="30" t="n"/>
    </row>
    <row r="75" ht="29" customHeight="1">
      <c r="A75" s="48" t="inlineStr">
        <is>
          <t>9. Margin Deposits includes Margin money placed on derivatives other than margin money placed with bank</t>
        </is>
      </c>
      <c r="B75" s="49" t="inlineStr">
        <is>
          <t>NIL</t>
        </is>
      </c>
      <c r="G75" s="30" t="n"/>
    </row>
    <row r="76" ht="29" customHeight="1">
      <c r="A76" s="48" t="inlineStr">
        <is>
          <t>10. Value of investment made by other schemes under same management (Rs. In Lakhs)</t>
        </is>
      </c>
      <c r="B76" s="49" t="inlineStr">
        <is>
          <t>NIL</t>
        </is>
      </c>
      <c r="G76" s="30" t="n"/>
    </row>
    <row r="77">
      <c r="A77" s="48" t="inlineStr">
        <is>
          <t>11. Number of instance of deviation In valuation of securities</t>
        </is>
      </c>
      <c r="B77" s="49" t="inlineStr">
        <is>
          <t>NIL</t>
        </is>
      </c>
      <c r="G77" s="30" t="n"/>
    </row>
    <row r="78" ht="15" customHeight="1" thickBot="1">
      <c r="A78" s="54" t="inlineStr">
        <is>
          <t>12. Total value and percentage of illiquid equity shares / securities</t>
        </is>
      </c>
      <c r="B78" s="55" t="inlineStr">
        <is>
          <t>NIL</t>
        </is>
      </c>
      <c r="C78" s="56" t="n"/>
      <c r="D78" s="56" t="n"/>
      <c r="E78" s="56" t="n"/>
      <c r="F78" s="56" t="n"/>
      <c r="G78" s="57" t="n"/>
    </row>
    <row r="80" ht="70" customHeight="1">
      <c r="A80" s="177" t="inlineStr">
        <is>
          <t>Scheme Name</t>
        </is>
      </c>
      <c r="B80" s="177" t="inlineStr">
        <is>
          <t>Risk- O - Meter</t>
        </is>
      </c>
      <c r="C80" s="177" t="inlineStr">
        <is>
          <t>Benchmark of the Scheme</t>
        </is>
      </c>
      <c r="D80" s="177" t="inlineStr">
        <is>
          <t>Benchmark Risk-o-meter</t>
        </is>
      </c>
    </row>
    <row r="81" ht="70" customHeight="1">
      <c r="A81" s="177" t="inlineStr">
        <is>
          <t>Edelweiss CRISIL IBX 50-50 Gilt Plus SDL June 2027 Index Fund</t>
        </is>
      </c>
      <c r="B81" s="177" t="n"/>
      <c r="C81" s="177" t="inlineStr">
        <is>
          <t>CRISIL IBX 50:50 Gilt Plus SDL - June 2027</t>
        </is>
      </c>
      <c r="D81" s="177" t="n"/>
      <c r="E81" t="inlineStr"/>
    </row>
  </sheetData>
  <mergeCells count="2">
    <mergeCell ref="A3:G3"/>
    <mergeCell ref="A4:G4"/>
  </mergeCells>
  <pageMargins left="0.7" right="0.7" top="0.75" bottom="0.75" header="0.3" footer="0.3"/>
  <pageSetup orientation="portrait" horizontalDpi="300" verticalDpi="300"/>
  <drawing xmlns:r="http://schemas.openxmlformats.org/officeDocument/2006/relationships" r:id="rId1"/>
</worksheet>
</file>

<file path=xl/worksheets/sheet18.xml><?xml version="1.0" encoding="utf-8"?>
<worksheet xmlns="http://schemas.openxmlformats.org/spreadsheetml/2006/main">
  <sheetPr>
    <outlinePr summaryBelow="1" summaryRight="1"/>
    <pageSetUpPr/>
  </sheetPr>
  <dimension ref="A1:H133"/>
  <sheetViews>
    <sheetView showGridLines="0" workbookViewId="0">
      <pane ySplit="6" topLeftCell="A7" activePane="bottomLeft" state="frozen"/>
      <selection activeCell="A7" sqref="A7"/>
      <selection pane="bottomLeft" activeCell="A7" sqref="A7"/>
    </sheetView>
  </sheetViews>
  <sheetFormatPr baseColWidth="8" defaultRowHeight="14.5"/>
  <cols>
    <col width="78" bestFit="1" customWidth="1" min="1" max="1"/>
    <col width="22" bestFit="1" customWidth="1" min="2" max="2"/>
    <col width="26.7265625" customWidth="1" min="3" max="3"/>
    <col width="22" customWidth="1" min="4" max="4"/>
    <col width="16.453125" customWidth="1" min="5" max="5"/>
    <col width="22" customWidth="1" min="6" max="6"/>
    <col width="6.1796875" bestFit="1" customWidth="1" style="2" min="7" max="7"/>
    <col width="70.26953125" bestFit="1" customWidth="1" min="12" max="12"/>
    <col width="10.81640625" bestFit="1" customWidth="1" min="13" max="13"/>
    <col width="10.54296875" bestFit="1" customWidth="1" min="14" max="14"/>
    <col width="12" bestFit="1" customWidth="1" min="15" max="15"/>
    <col width="12.54296875" customWidth="1" min="16" max="16"/>
  </cols>
  <sheetData>
    <row r="1">
      <c r="A1" s="85" t="inlineStr">
        <is>
          <t>Edelweiss Mutual Fund</t>
        </is>
      </c>
    </row>
    <row r="2" ht="29.5" customHeight="1" thickBot="1">
      <c r="A2" s="86" t="inlineStr">
        <is>
          <t xml:space="preserve">Edelweiss House, 10th Floor, Off. C.S.T. Road, Kalina, Santacruz (E), Mumbai 400098, Maharashtra  </t>
        </is>
      </c>
    </row>
    <row r="3" ht="36.75" customHeight="1">
      <c r="A3" s="148" t="inlineStr">
        <is>
          <t>PORTFOLIO STATEMENT OF EDELWEISS NIFTY PSU BOND PLUS SDL APR 2026 50 50 INDEX FUND AS ON SEPTEMBER 30, 2025</t>
        </is>
      </c>
      <c r="B3" s="149" t="n"/>
      <c r="C3" s="149" t="n"/>
      <c r="D3" s="149" t="n"/>
      <c r="E3" s="149" t="n"/>
      <c r="F3" s="149" t="n"/>
      <c r="G3" s="150" t="n"/>
      <c r="H3" s="28">
        <f>HYPERLINK("[EDEL_HY Portfolio 30-Sep-2025 Final.xlsx]Index!A1","Index")</f>
        <v/>
      </c>
    </row>
    <row r="4" ht="33.65" customHeight="1">
      <c r="A4" s="151" t="inlineStr">
        <is>
          <t>(An open-ended target Maturuty index fund predominantly investing in the constituents of Nifty PSU Bond Plus SDL April 2026 50:50 Index)</t>
        </is>
      </c>
      <c r="G4" s="51" t="n"/>
    </row>
    <row r="5">
      <c r="A5" s="29" t="n"/>
      <c r="G5" s="30" t="n"/>
    </row>
    <row r="6" ht="48" customHeight="1">
      <c r="A6" s="31" t="inlineStr">
        <is>
          <t>Name of the Instrument</t>
        </is>
      </c>
      <c r="B6" s="32" t="inlineStr">
        <is>
          <t>ISIN</t>
        </is>
      </c>
      <c r="C6" s="32" t="inlineStr">
        <is>
          <t>Rating/Industry</t>
        </is>
      </c>
      <c r="D6" s="152" t="inlineStr">
        <is>
          <t>Quantity</t>
        </is>
      </c>
      <c r="E6" s="34" t="inlineStr">
        <is>
          <t>Market/Fair Value(Rs. In Lacs)</t>
        </is>
      </c>
      <c r="F6" s="34" t="inlineStr">
        <is>
          <t>% to Net Assets</t>
        </is>
      </c>
      <c r="G6" s="35" t="inlineStr">
        <is>
          <t>YIELD</t>
        </is>
      </c>
    </row>
    <row r="7">
      <c r="A7" s="36" t="n"/>
      <c r="B7" s="16" t="n"/>
      <c r="C7" s="16" t="n"/>
      <c r="D7" s="153" t="n"/>
      <c r="E7" s="154" t="n"/>
      <c r="F7" s="155" t="n"/>
      <c r="G7" s="37" t="n"/>
    </row>
    <row r="8">
      <c r="A8" s="38" t="n"/>
      <c r="B8" s="17" t="n"/>
      <c r="C8" s="17" t="n"/>
      <c r="D8" s="156" t="n"/>
      <c r="E8" s="7" t="n"/>
      <c r="F8" s="8" t="n"/>
      <c r="G8" s="39" t="n"/>
    </row>
    <row r="9">
      <c r="A9" s="40" t="inlineStr">
        <is>
          <t>Equity &amp; Equity related</t>
        </is>
      </c>
      <c r="B9" s="17" t="n"/>
      <c r="C9" s="17" t="n"/>
      <c r="D9" s="156" t="n"/>
      <c r="E9" s="7" t="inlineStr">
        <is>
          <t>NIL</t>
        </is>
      </c>
      <c r="F9" s="8" t="inlineStr">
        <is>
          <t>NIL</t>
        </is>
      </c>
      <c r="G9" s="39" t="n"/>
    </row>
    <row r="10">
      <c r="A10" s="38" t="n"/>
      <c r="B10" s="17" t="n"/>
      <c r="C10" s="17" t="n"/>
      <c r="D10" s="156" t="n"/>
      <c r="E10" s="7" t="n"/>
      <c r="F10" s="8" t="n"/>
      <c r="G10" s="39" t="n"/>
    </row>
    <row r="11">
      <c r="A11" s="40" t="inlineStr">
        <is>
          <t>Debt Instruments</t>
        </is>
      </c>
      <c r="B11" s="17" t="n"/>
      <c r="C11" s="17" t="n"/>
      <c r="D11" s="156" t="n"/>
      <c r="E11" s="7" t="n"/>
      <c r="F11" s="8" t="n"/>
      <c r="G11" s="39" t="n"/>
    </row>
    <row r="12">
      <c r="A12" s="40" t="inlineStr">
        <is>
          <t>(a)Listed / Awaiting listing on stock Exchanges</t>
        </is>
      </c>
      <c r="B12" s="17" t="n"/>
      <c r="C12" s="17" t="n"/>
      <c r="D12" s="156" t="n"/>
      <c r="E12" s="7" t="n"/>
      <c r="F12" s="8" t="n"/>
      <c r="G12" s="39" t="n"/>
    </row>
    <row r="13">
      <c r="A13" s="38" t="inlineStr">
        <is>
          <t>7.58% Power Finance Corporation Ltd Sr 222 NCD Red 15-01-26**</t>
        </is>
      </c>
      <c r="B13" s="17" t="inlineStr">
        <is>
          <t>INE134E08LZ0</t>
        </is>
      </c>
      <c r="C13" s="17" t="inlineStr">
        <is>
          <t>CRISIL AAA</t>
        </is>
      </c>
      <c r="D13" s="156" t="n">
        <v>60500000</v>
      </c>
      <c r="E13" s="7" t="n">
        <v>60725.06</v>
      </c>
      <c r="F13" s="8" t="n">
        <v>0.0859</v>
      </c>
      <c r="G13" s="39" t="n">
        <v>0.0614</v>
      </c>
    </row>
    <row r="14">
      <c r="A14" s="38" t="inlineStr">
        <is>
          <t>7.40% National Bank for Agriculture and Rural Development NCD Red 30-01-2026 **</t>
        </is>
      </c>
      <c r="B14" s="17" t="inlineStr">
        <is>
          <t>INE261F08DO9</t>
        </is>
      </c>
      <c r="C14" s="17" t="inlineStr">
        <is>
          <t>CRISIL AAA</t>
        </is>
      </c>
      <c r="D14" s="156" t="n">
        <v>52500000</v>
      </c>
      <c r="E14" s="7" t="n">
        <v>52644.27</v>
      </c>
      <c r="F14" s="8" t="n">
        <v>0.0745</v>
      </c>
      <c r="G14" s="39" t="n">
        <v>0.06245</v>
      </c>
    </row>
    <row r="15">
      <c r="A15" s="38" t="inlineStr">
        <is>
          <t>7.10% Export Import Bank of India NCD Red 18-03-2026**</t>
        </is>
      </c>
      <c r="B15" s="17" t="inlineStr">
        <is>
          <t>INE514E08GA6</t>
        </is>
      </c>
      <c r="C15" s="17" t="inlineStr">
        <is>
          <t>CRISIL AAA</t>
        </is>
      </c>
      <c r="D15" s="156" t="n">
        <v>51500000</v>
      </c>
      <c r="E15" s="7" t="n">
        <v>51711.67</v>
      </c>
      <c r="F15" s="8" t="n">
        <v>0.0731</v>
      </c>
      <c r="G15" s="39" t="n">
        <v>0.0612</v>
      </c>
    </row>
    <row r="16">
      <c r="A16" s="38" t="inlineStr">
        <is>
          <t>7.23% Small Industries Development Bank of India NCD Red 09-03-2026**</t>
        </is>
      </c>
      <c r="B16" s="17" t="inlineStr">
        <is>
          <t>INE556F08KC2</t>
        </is>
      </c>
      <c r="C16" s="17" t="inlineStr">
        <is>
          <t>ICRA AAA</t>
        </is>
      </c>
      <c r="D16" s="156" t="n">
        <v>47500000</v>
      </c>
      <c r="E16" s="7" t="n">
        <v>47691.66</v>
      </c>
      <c r="F16" s="8" t="n">
        <v>0.0675</v>
      </c>
      <c r="G16" s="39" t="n">
        <v>0.0625</v>
      </c>
    </row>
    <row r="17">
      <c r="A17" s="38" t="inlineStr">
        <is>
          <t>7.54% Small Industries Development Bank of India NCD Sr Viii Red 12-01-2026**</t>
        </is>
      </c>
      <c r="B17" s="17" t="inlineStr">
        <is>
          <t>INE556F08KF5</t>
        </is>
      </c>
      <c r="C17" s="17" t="inlineStr">
        <is>
          <t>ICRA AAA</t>
        </is>
      </c>
      <c r="D17" s="156" t="n">
        <v>42500000</v>
      </c>
      <c r="E17" s="7" t="n">
        <v>42657.93</v>
      </c>
      <c r="F17" s="8" t="n">
        <v>0.0603</v>
      </c>
      <c r="G17" s="39" t="n">
        <v>0.06135</v>
      </c>
    </row>
    <row r="18">
      <c r="A18" s="38" t="inlineStr">
        <is>
          <t>7.35% National Thermal Power Corporation Ltd NCD LTD. SR 80 NCD RED 17-04-2026**</t>
        </is>
      </c>
      <c r="B18" s="17" t="inlineStr">
        <is>
          <t>INE733E08247</t>
        </is>
      </c>
      <c r="C18" s="17" t="inlineStr">
        <is>
          <t>CRISIL AAA</t>
        </is>
      </c>
      <c r="D18" s="156" t="n">
        <v>21300000</v>
      </c>
      <c r="E18" s="7" t="n">
        <v>21384.37</v>
      </c>
      <c r="F18" s="8" t="n">
        <v>0.0302</v>
      </c>
      <c r="G18" s="39" t="n">
        <v>0.0638</v>
      </c>
    </row>
    <row r="19">
      <c r="A19" s="38" t="inlineStr">
        <is>
          <t>7.57% National Bank for Agriculture and Rural Development NCD Sr 23 G Red 19-03-2026 **</t>
        </is>
      </c>
      <c r="B19" s="17" t="inlineStr">
        <is>
          <t>INE261F08DW2</t>
        </is>
      </c>
      <c r="C19" s="17" t="inlineStr">
        <is>
          <t>CRISIL AAA</t>
        </is>
      </c>
      <c r="D19" s="156" t="n">
        <v>20000000</v>
      </c>
      <c r="E19" s="7" t="n">
        <v>20096.42</v>
      </c>
      <c r="F19" s="8" t="n">
        <v>0.0284</v>
      </c>
      <c r="G19" s="39" t="n">
        <v>0.062449</v>
      </c>
    </row>
    <row r="20">
      <c r="A20" s="38" t="inlineStr">
        <is>
          <t>7.54% Housing &amp; Urban Development Corp Ltd NCD Red 11-02-2026**</t>
        </is>
      </c>
      <c r="B20" s="17" t="inlineStr">
        <is>
          <t>INE031A08855</t>
        </is>
      </c>
      <c r="C20" s="17" t="inlineStr">
        <is>
          <t>ICRA AAA</t>
        </is>
      </c>
      <c r="D20" s="156" t="n">
        <v>17500000</v>
      </c>
      <c r="E20" s="7" t="n">
        <v>17579.15</v>
      </c>
      <c r="F20" s="8" t="n">
        <v>0.0249</v>
      </c>
      <c r="G20" s="39" t="n">
        <v>0.059848</v>
      </c>
    </row>
    <row r="21">
      <c r="A21" s="38" t="inlineStr">
        <is>
          <t>7.60% Rural Electrification Corporation Ltd NCD Sr 219 Red 27-02-2026</t>
        </is>
      </c>
      <c r="B21" s="17" t="inlineStr">
        <is>
          <t>INE020B08EF4</t>
        </is>
      </c>
      <c r="C21" s="17" t="inlineStr">
        <is>
          <t>CRISIL AAA</t>
        </is>
      </c>
      <c r="D21" s="156" t="n">
        <v>15000000</v>
      </c>
      <c r="E21" s="7" t="n">
        <v>15067.04</v>
      </c>
      <c r="F21" s="8" t="n">
        <v>0.0213</v>
      </c>
      <c r="G21" s="39" t="n">
        <v>0.062</v>
      </c>
    </row>
    <row r="22">
      <c r="A22" s="38" t="inlineStr">
        <is>
          <t>9.18% Nuclear Power Corporation NCD Red 23-01-2026**</t>
        </is>
      </c>
      <c r="B22" s="17" t="inlineStr">
        <is>
          <t>INE206D08188</t>
        </is>
      </c>
      <c r="C22" s="17" t="inlineStr">
        <is>
          <t>CRISIL AAA</t>
        </is>
      </c>
      <c r="D22" s="156" t="n">
        <v>11200000</v>
      </c>
      <c r="E22" s="7" t="n">
        <v>11298.53</v>
      </c>
      <c r="F22" s="8" t="n">
        <v>0.016</v>
      </c>
      <c r="G22" s="39" t="n">
        <v>0.061999</v>
      </c>
    </row>
    <row r="23">
      <c r="A23" s="38" t="inlineStr">
        <is>
          <t>6.18% Mangalore Refinery &amp; Petrochemicals Ltd NCD 29-12-2025**</t>
        </is>
      </c>
      <c r="B23" s="17" t="inlineStr">
        <is>
          <t>INE103A08043</t>
        </is>
      </c>
      <c r="C23" s="17" t="inlineStr">
        <is>
          <t>CARE AAA</t>
        </is>
      </c>
      <c r="D23" s="156" t="n">
        <v>11000000</v>
      </c>
      <c r="E23" s="7" t="n">
        <v>10995.83</v>
      </c>
      <c r="F23" s="8" t="n">
        <v>0.0156</v>
      </c>
      <c r="G23" s="39" t="n">
        <v>0.06055</v>
      </c>
    </row>
    <row r="24">
      <c r="A24" s="38" t="inlineStr">
        <is>
          <t>5.94% Rural Electrification Corporation Ltd LTD. NCD RED 31-01-2026</t>
        </is>
      </c>
      <c r="B24" s="17" t="inlineStr">
        <is>
          <t>INE020B08DK6</t>
        </is>
      </c>
      <c r="C24" s="17" t="inlineStr">
        <is>
          <t>CRISIL AAA</t>
        </is>
      </c>
      <c r="D24" s="156" t="n">
        <v>10000000</v>
      </c>
      <c r="E24" s="7" t="n">
        <v>9981.190000000001</v>
      </c>
      <c r="F24" s="8" t="n">
        <v>0.0141</v>
      </c>
      <c r="G24" s="39" t="n">
        <v>0.062667</v>
      </c>
    </row>
    <row r="25">
      <c r="A25" s="38" t="inlineStr">
        <is>
          <t>7.13% NHPC Ltd Aa Strpp A NCD 11-02-2026**</t>
        </is>
      </c>
      <c r="B25" s="17" t="inlineStr">
        <is>
          <t>INE848E07AY3</t>
        </is>
      </c>
      <c r="C25" s="17" t="inlineStr">
        <is>
          <t>CARE AAA</t>
        </is>
      </c>
      <c r="D25" s="156" t="n">
        <v>7600000</v>
      </c>
      <c r="E25" s="7" t="n">
        <v>7620.27</v>
      </c>
      <c r="F25" s="8" t="n">
        <v>0.0108</v>
      </c>
      <c r="G25" s="39" t="n">
        <v>0.061051</v>
      </c>
    </row>
    <row r="26">
      <c r="A26" s="38" t="inlineStr">
        <is>
          <t>9.09% Indian Railway Finance Corporation Ltd NCD Red 29-03-2026**</t>
        </is>
      </c>
      <c r="B26" s="17" t="inlineStr">
        <is>
          <t>INE053F09HM3</t>
        </is>
      </c>
      <c r="C26" s="17" t="inlineStr">
        <is>
          <t>CRISIL AAA</t>
        </is>
      </c>
      <c r="D26" s="156" t="n">
        <v>6000000</v>
      </c>
      <c r="E26" s="7" t="n">
        <v>6086.12</v>
      </c>
      <c r="F26" s="8" t="n">
        <v>0.0086</v>
      </c>
      <c r="G26" s="39" t="n">
        <v>0.061428</v>
      </c>
    </row>
    <row r="27">
      <c r="A27" s="38" t="inlineStr">
        <is>
          <t>8.02% Export Import Bank of India NCD Red 20-04-2026**</t>
        </is>
      </c>
      <c r="B27" s="17" t="inlineStr">
        <is>
          <t>INE514E08FB6</t>
        </is>
      </c>
      <c r="C27" s="17" t="inlineStr">
        <is>
          <t>CRISIL AAA</t>
        </is>
      </c>
      <c r="D27" s="156" t="n">
        <v>6000000</v>
      </c>
      <c r="E27" s="7" t="n">
        <v>6046.34</v>
      </c>
      <c r="F27" s="8" t="n">
        <v>0.0086</v>
      </c>
      <c r="G27" s="39" t="n">
        <v>0.0634</v>
      </c>
    </row>
    <row r="28">
      <c r="A28" s="38" t="inlineStr">
        <is>
          <t>6.89% NHPC Ltd Sr Aa1 Strpp A NCD 11-03-2026**</t>
        </is>
      </c>
      <c r="B28" s="17" t="inlineStr">
        <is>
          <t>INE848E07BD5</t>
        </is>
      </c>
      <c r="C28" s="17" t="inlineStr">
        <is>
          <t>CARE AAA</t>
        </is>
      </c>
      <c r="D28" s="156" t="n">
        <v>4000000</v>
      </c>
      <c r="E28" s="7" t="n">
        <v>4009.45</v>
      </c>
      <c r="F28" s="8" t="n">
        <v>0.0057</v>
      </c>
      <c r="G28" s="39" t="n">
        <v>0.06105</v>
      </c>
    </row>
    <row r="29">
      <c r="A29" s="38" t="inlineStr">
        <is>
          <t>7.38% NHPC Ltd Sr Y1 Strpp A NCD 03-01-2026**</t>
        </is>
      </c>
      <c r="B29" s="17" t="inlineStr">
        <is>
          <t>INE848E07AT3</t>
        </is>
      </c>
      <c r="C29" s="17" t="inlineStr">
        <is>
          <t>ICRA AAA</t>
        </is>
      </c>
      <c r="D29" s="156" t="n">
        <v>3300000</v>
      </c>
      <c r="E29" s="7" t="n">
        <v>3307.87</v>
      </c>
      <c r="F29" s="8" t="n">
        <v>0.0047</v>
      </c>
      <c r="G29" s="39" t="n">
        <v>0.06105</v>
      </c>
    </row>
    <row r="30">
      <c r="A30" s="38" t="inlineStr">
        <is>
          <t>8.14% Nuclear Power Corporation NCD Red 25-03-2026**</t>
        </is>
      </c>
      <c r="B30" s="17" t="inlineStr">
        <is>
          <t>INE206D08261</t>
        </is>
      </c>
      <c r="C30" s="17" t="inlineStr">
        <is>
          <t>CRISIL AAA</t>
        </is>
      </c>
      <c r="D30" s="156" t="n">
        <v>2700000</v>
      </c>
      <c r="E30" s="7" t="n">
        <v>2725.11</v>
      </c>
      <c r="F30" s="8" t="n">
        <v>0.0039</v>
      </c>
      <c r="G30" s="39" t="n">
        <v>0.06135</v>
      </c>
    </row>
    <row r="31">
      <c r="A31" s="38" t="inlineStr">
        <is>
          <t>9.09% Indian Railway Finance Corporation Ltd NCD Red 31-03-2026**</t>
        </is>
      </c>
      <c r="B31" s="17" t="inlineStr">
        <is>
          <t>INE053F09HN1</t>
        </is>
      </c>
      <c r="C31" s="17" t="inlineStr">
        <is>
          <t>CRISIL AAA</t>
        </is>
      </c>
      <c r="D31" s="156" t="n">
        <v>2500000</v>
      </c>
      <c r="E31" s="7" t="n">
        <v>2536.09</v>
      </c>
      <c r="F31" s="8" t="n">
        <v>0.0036</v>
      </c>
      <c r="G31" s="39" t="n">
        <v>0.061578</v>
      </c>
    </row>
    <row r="32">
      <c r="A32" s="38" t="inlineStr">
        <is>
          <t>7.44% Rec Ltd Sr 223A NCD Red 30-04-2026 **</t>
        </is>
      </c>
      <c r="B32" s="17" t="inlineStr">
        <is>
          <t>INE020B08EL2</t>
        </is>
      </c>
      <c r="C32" s="17" t="inlineStr">
        <is>
          <t>CRISIL AAA</t>
        </is>
      </c>
      <c r="D32" s="156" t="n">
        <v>2500000</v>
      </c>
      <c r="E32" s="7" t="n">
        <v>2512.38</v>
      </c>
      <c r="F32" s="8" t="n">
        <v>0.0036</v>
      </c>
      <c r="G32" s="39" t="n">
        <v>0.0643</v>
      </c>
    </row>
    <row r="33">
      <c r="A33" s="38" t="inlineStr">
        <is>
          <t>6.05% NLC India Ltd NCD Red 12-02-2026**</t>
        </is>
      </c>
      <c r="B33" s="17" t="inlineStr">
        <is>
          <t>INE589A08035</t>
        </is>
      </c>
      <c r="C33" s="17" t="inlineStr">
        <is>
          <t>CRISIL AAA</t>
        </is>
      </c>
      <c r="D33" s="156" t="n">
        <v>1500000</v>
      </c>
      <c r="E33" s="7" t="n">
        <v>1498.24</v>
      </c>
      <c r="F33" s="8" t="n">
        <v>0.0021</v>
      </c>
      <c r="G33" s="39" t="n">
        <v>0.061425</v>
      </c>
    </row>
    <row r="34">
      <c r="A34" s="38" t="inlineStr">
        <is>
          <t>8.85% NHPC Ltd NCD 11-02-2026**</t>
        </is>
      </c>
      <c r="B34" s="17" t="inlineStr">
        <is>
          <t>INE848E07377</t>
        </is>
      </c>
      <c r="C34" s="17" t="inlineStr">
        <is>
          <t>ICRA AAA</t>
        </is>
      </c>
      <c r="D34" s="156" t="n">
        <v>1109000</v>
      </c>
      <c r="E34" s="7" t="n">
        <v>1118.49</v>
      </c>
      <c r="F34" s="8" t="n">
        <v>0.0016</v>
      </c>
      <c r="G34" s="39" t="n">
        <v>0.06105</v>
      </c>
    </row>
    <row r="35">
      <c r="A35" s="38" t="inlineStr">
        <is>
          <t>8.78% NHPC Ltd NCD Red 11-02-2026**</t>
        </is>
      </c>
      <c r="B35" s="17" t="inlineStr">
        <is>
          <t>INE848E07468</t>
        </is>
      </c>
      <c r="C35" s="17" t="inlineStr">
        <is>
          <t>ICRA AAA</t>
        </is>
      </c>
      <c r="D35" s="156" t="n">
        <v>1000000</v>
      </c>
      <c r="E35" s="7" t="n">
        <v>1008.32</v>
      </c>
      <c r="F35" s="8" t="n">
        <v>0.0014</v>
      </c>
      <c r="G35" s="39" t="n">
        <v>0.061049</v>
      </c>
    </row>
    <row r="36">
      <c r="A36" s="38" t="inlineStr">
        <is>
          <t>9.25% Power Grid Corporation of India Ltd NCD Red 26-12-2025**</t>
        </is>
      </c>
      <c r="B36" s="17" t="inlineStr">
        <is>
          <t>INE752E07JL5</t>
        </is>
      </c>
      <c r="C36" s="17" t="inlineStr">
        <is>
          <t>CRISIL AAA</t>
        </is>
      </c>
      <c r="D36" s="156" t="n">
        <v>500000</v>
      </c>
      <c r="E36" s="7" t="n">
        <v>503.47</v>
      </c>
      <c r="F36" s="8" t="n">
        <v>0.0007</v>
      </c>
      <c r="G36" s="39" t="n">
        <v>0.058499</v>
      </c>
    </row>
    <row r="37">
      <c r="A37" s="38" t="inlineStr">
        <is>
          <t>5.60% Indian Oil Corporation NCD 23-01-2026**</t>
        </is>
      </c>
      <c r="B37" s="17" t="inlineStr">
        <is>
          <t>INE242A08494</t>
        </is>
      </c>
      <c r="C37" s="17" t="inlineStr">
        <is>
          <t>CRISIL AAA</t>
        </is>
      </c>
      <c r="D37" s="156" t="n">
        <v>500000</v>
      </c>
      <c r="E37" s="7" t="n">
        <v>498.88</v>
      </c>
      <c r="F37" s="8" t="n">
        <v>0.0007</v>
      </c>
      <c r="G37" s="39" t="n">
        <v>0.060951</v>
      </c>
    </row>
    <row r="38">
      <c r="A38" s="40" t="inlineStr">
        <is>
          <t>Sub Total</t>
        </is>
      </c>
      <c r="B38" s="18" t="n"/>
      <c r="C38" s="18" t="n"/>
      <c r="D38" s="157" t="n"/>
      <c r="E38" s="20" t="n">
        <v>401304.15</v>
      </c>
      <c r="F38" s="21" t="n">
        <v>0.5678</v>
      </c>
      <c r="G38" s="41" t="n"/>
    </row>
    <row r="39">
      <c r="A39" s="40" t="n"/>
      <c r="B39" s="18" t="n"/>
      <c r="C39" s="18" t="n"/>
      <c r="D39" s="157" t="n"/>
      <c r="E39" s="24" t="n"/>
      <c r="F39" s="10" t="n"/>
      <c r="G39" s="41" t="n"/>
    </row>
    <row r="40">
      <c r="A40" s="40" t="inlineStr">
        <is>
          <t>State Development Loan</t>
        </is>
      </c>
      <c r="B40" s="17" t="n"/>
      <c r="C40" s="17" t="n"/>
      <c r="D40" s="156" t="n"/>
      <c r="E40" s="7" t="n"/>
      <c r="F40" s="8" t="n"/>
      <c r="G40" s="39" t="n"/>
    </row>
    <row r="41">
      <c r="A41" s="38" t="inlineStr">
        <is>
          <t>6.18% Gujarat Sdl Red 31-03-2026</t>
        </is>
      </c>
      <c r="B41" s="17" t="inlineStr">
        <is>
          <t>IN1520200339</t>
        </is>
      </c>
      <c r="C41" s="17" t="inlineStr">
        <is>
          <t>SOVEREIGN</t>
        </is>
      </c>
      <c r="D41" s="156" t="n">
        <v>30000000</v>
      </c>
      <c r="E41" s="7" t="n">
        <v>30072.81</v>
      </c>
      <c r="F41" s="8" t="n">
        <v>0.0425</v>
      </c>
      <c r="G41" s="39" t="n">
        <v>0.057734</v>
      </c>
    </row>
    <row r="42">
      <c r="A42" s="38" t="inlineStr">
        <is>
          <t>8.51% Maharashtra Sdl Red 09-03-2026</t>
        </is>
      </c>
      <c r="B42" s="17" t="inlineStr">
        <is>
          <t>IN2220150204</t>
        </is>
      </c>
      <c r="C42" s="17" t="inlineStr">
        <is>
          <t>SOVEREIGN</t>
        </is>
      </c>
      <c r="D42" s="156" t="n">
        <v>26500000</v>
      </c>
      <c r="E42" s="7" t="n">
        <v>26818.66</v>
      </c>
      <c r="F42" s="8" t="n">
        <v>0.0379</v>
      </c>
      <c r="G42" s="39" t="n">
        <v>0.057967</v>
      </c>
    </row>
    <row r="43">
      <c r="A43" s="38" t="inlineStr">
        <is>
          <t>8.28% Karnataka Sdl Red 06-03-2026</t>
        </is>
      </c>
      <c r="B43" s="17" t="inlineStr">
        <is>
          <t>IN1920180198</t>
        </is>
      </c>
      <c r="C43" s="17" t="inlineStr">
        <is>
          <t>SOVEREIGN</t>
        </is>
      </c>
      <c r="D43" s="156" t="n">
        <v>25500000</v>
      </c>
      <c r="E43" s="7" t="n">
        <v>25775.91</v>
      </c>
      <c r="F43" s="8" t="n">
        <v>0.0365</v>
      </c>
      <c r="G43" s="39" t="n">
        <v>0.057967</v>
      </c>
    </row>
    <row r="44">
      <c r="A44" s="38" t="inlineStr">
        <is>
          <t>8.53% Tamil Nadu Sdl Red 09-03-2026</t>
        </is>
      </c>
      <c r="B44" s="17" t="inlineStr">
        <is>
          <t>IN3120150211</t>
        </is>
      </c>
      <c r="C44" s="17" t="inlineStr">
        <is>
          <t>SOVEREIGN</t>
        </is>
      </c>
      <c r="D44" s="156" t="n">
        <v>22500000</v>
      </c>
      <c r="E44" s="7" t="n">
        <v>22772.5</v>
      </c>
      <c r="F44" s="8" t="n">
        <v>0.0322</v>
      </c>
      <c r="G44" s="39" t="n">
        <v>0.057967</v>
      </c>
    </row>
    <row r="45">
      <c r="A45" s="38" t="inlineStr">
        <is>
          <t>8.67% Karnataka Sdl Red 24-02-2026</t>
        </is>
      </c>
      <c r="B45" s="17" t="inlineStr">
        <is>
          <t>IN1920150092</t>
        </is>
      </c>
      <c r="C45" s="17" t="inlineStr">
        <is>
          <t>SOVEREIGN</t>
        </is>
      </c>
      <c r="D45" s="156" t="n">
        <v>19500000</v>
      </c>
      <c r="E45" s="7" t="n">
        <v>19717.25</v>
      </c>
      <c r="F45" s="8" t="n">
        <v>0.0279</v>
      </c>
      <c r="G45" s="39" t="n">
        <v>0.057915</v>
      </c>
    </row>
    <row r="46">
      <c r="A46" s="38" t="inlineStr">
        <is>
          <t>8.76% Madhya Pradesh Sdl Red 24-02-2026</t>
        </is>
      </c>
      <c r="B46" s="17" t="inlineStr">
        <is>
          <t>IN2120150106</t>
        </is>
      </c>
      <c r="C46" s="17" t="inlineStr">
        <is>
          <t>SOVEREIGN</t>
        </is>
      </c>
      <c r="D46" s="156" t="n">
        <v>15500000</v>
      </c>
      <c r="E46" s="7" t="n">
        <v>15676.53</v>
      </c>
      <c r="F46" s="8" t="n">
        <v>0.0222</v>
      </c>
      <c r="G46" s="39" t="n">
        <v>0.058172</v>
      </c>
    </row>
    <row r="47">
      <c r="A47" s="38" t="inlineStr">
        <is>
          <t>8.57% Andhra Pradesh Sdl Red 09-03-2026</t>
        </is>
      </c>
      <c r="B47" s="17" t="inlineStr">
        <is>
          <t>IN1020150141</t>
        </is>
      </c>
      <c r="C47" s="17" t="inlineStr">
        <is>
          <t>SOVEREIGN</t>
        </is>
      </c>
      <c r="D47" s="156" t="n">
        <v>14500000</v>
      </c>
      <c r="E47" s="7" t="n">
        <v>14676.18</v>
      </c>
      <c r="F47" s="8" t="n">
        <v>0.0208</v>
      </c>
      <c r="G47" s="39" t="n">
        <v>0.058278</v>
      </c>
    </row>
    <row r="48">
      <c r="A48" s="38" t="inlineStr">
        <is>
          <t>8.48% Rajasthan Sdl Red 10-02-2026</t>
        </is>
      </c>
      <c r="B48" s="17" t="inlineStr">
        <is>
          <t>IN2920150249</t>
        </is>
      </c>
      <c r="C48" s="17" t="inlineStr">
        <is>
          <t>SOVEREIGN</t>
        </is>
      </c>
      <c r="D48" s="156" t="n">
        <v>11500000</v>
      </c>
      <c r="E48" s="7" t="n">
        <v>11605.46</v>
      </c>
      <c r="F48" s="8" t="n">
        <v>0.0164</v>
      </c>
      <c r="G48" s="39" t="n">
        <v>0.058277</v>
      </c>
    </row>
    <row r="49">
      <c r="A49" s="38" t="inlineStr">
        <is>
          <t>8.60% Bihar Sdl Red 09-03-2026</t>
        </is>
      </c>
      <c r="B49" s="17" t="inlineStr">
        <is>
          <t>IN1320150056</t>
        </is>
      </c>
      <c r="C49" s="17" t="inlineStr">
        <is>
          <t>SOVEREIGN</t>
        </is>
      </c>
      <c r="D49" s="156" t="n">
        <v>11000000</v>
      </c>
      <c r="E49" s="7" t="n">
        <v>11133.18</v>
      </c>
      <c r="F49" s="8" t="n">
        <v>0.0157</v>
      </c>
      <c r="G49" s="39" t="n">
        <v>0.058687</v>
      </c>
    </row>
    <row r="50">
      <c r="A50" s="38" t="inlineStr">
        <is>
          <t>8.88% West Bengal Sdl Red 24-02-2026</t>
        </is>
      </c>
      <c r="B50" s="17" t="inlineStr">
        <is>
          <t>IN3420150150</t>
        </is>
      </c>
      <c r="C50" s="17" t="inlineStr">
        <is>
          <t>SOVEREIGN</t>
        </is>
      </c>
      <c r="D50" s="156" t="n">
        <v>10500000</v>
      </c>
      <c r="E50" s="7" t="n">
        <v>10623.46</v>
      </c>
      <c r="F50" s="8" t="n">
        <v>0.015</v>
      </c>
      <c r="G50" s="39" t="n">
        <v>0.058416</v>
      </c>
    </row>
    <row r="51">
      <c r="A51" s="38" t="inlineStr">
        <is>
          <t>8.49% Tamil Nadu Sdl Red 10-02-2026</t>
        </is>
      </c>
      <c r="B51" s="17" t="inlineStr">
        <is>
          <t>IN3120150195</t>
        </is>
      </c>
      <c r="C51" s="17" t="inlineStr">
        <is>
          <t>SOVEREIGN</t>
        </is>
      </c>
      <c r="D51" s="156" t="n">
        <v>9000000</v>
      </c>
      <c r="E51" s="7" t="n">
        <v>9083.99</v>
      </c>
      <c r="F51" s="8" t="n">
        <v>0.0128</v>
      </c>
      <c r="G51" s="39" t="n">
        <v>0.057915</v>
      </c>
    </row>
    <row r="52">
      <c r="A52" s="38" t="inlineStr">
        <is>
          <t>8.67% Maharashtra Sdl Red 24-02-2026</t>
        </is>
      </c>
      <c r="B52" s="17" t="inlineStr">
        <is>
          <t>IN2220150196</t>
        </is>
      </c>
      <c r="C52" s="17" t="inlineStr">
        <is>
          <t>SOVEREIGN</t>
        </is>
      </c>
      <c r="D52" s="156" t="n">
        <v>8000000</v>
      </c>
      <c r="E52" s="7" t="n">
        <v>8089.13</v>
      </c>
      <c r="F52" s="8" t="n">
        <v>0.0114</v>
      </c>
      <c r="G52" s="39" t="n">
        <v>0.057915</v>
      </c>
    </row>
    <row r="53">
      <c r="A53" s="38" t="inlineStr">
        <is>
          <t>8.69% Tamil Nadu Sdl Red 24-02-2026</t>
        </is>
      </c>
      <c r="B53" s="17" t="inlineStr">
        <is>
          <t>IN3120150203</t>
        </is>
      </c>
      <c r="C53" s="17" t="inlineStr">
        <is>
          <t>SOVEREIGN</t>
        </is>
      </c>
      <c r="D53" s="156" t="n">
        <v>7500000</v>
      </c>
      <c r="E53" s="7" t="n">
        <v>7584.14</v>
      </c>
      <c r="F53" s="8" t="n">
        <v>0.0107</v>
      </c>
      <c r="G53" s="39" t="n">
        <v>0.057916</v>
      </c>
    </row>
    <row r="54">
      <c r="A54" s="38" t="inlineStr">
        <is>
          <t>8.00% Gujarat Sdl Red 20-04-2026</t>
        </is>
      </c>
      <c r="B54" s="17" t="inlineStr">
        <is>
          <t>IN1520160012</t>
        </is>
      </c>
      <c r="C54" s="17" t="inlineStr">
        <is>
          <t>SOVEREIGN</t>
        </is>
      </c>
      <c r="D54" s="156" t="n">
        <v>7219500</v>
      </c>
      <c r="E54" s="7" t="n">
        <v>7304.89</v>
      </c>
      <c r="F54" s="8" t="n">
        <v>0.0103</v>
      </c>
      <c r="G54" s="39" t="n">
        <v>0.058687</v>
      </c>
    </row>
    <row r="55">
      <c r="A55" s="38" t="inlineStr">
        <is>
          <t>8.57% West Bengal Sdl Red 09-03-2026</t>
        </is>
      </c>
      <c r="B55" s="17" t="inlineStr">
        <is>
          <t>IN3420150168</t>
        </is>
      </c>
      <c r="C55" s="17" t="inlineStr">
        <is>
          <t>SOVEREIGN</t>
        </is>
      </c>
      <c r="D55" s="156" t="n">
        <v>7000000</v>
      </c>
      <c r="E55" s="7" t="n">
        <v>7084.5</v>
      </c>
      <c r="F55" s="8" t="n">
        <v>0.01</v>
      </c>
      <c r="G55" s="39" t="n">
        <v>0.058468</v>
      </c>
    </row>
    <row r="56">
      <c r="A56" s="38" t="inlineStr">
        <is>
          <t>8.83% Uttar Pradesh Sdl 24-02-2026</t>
        </is>
      </c>
      <c r="B56" s="17" t="inlineStr">
        <is>
          <t>IN3320150383</t>
        </is>
      </c>
      <c r="C56" s="17" t="inlineStr">
        <is>
          <t>SOVEREIGN</t>
        </is>
      </c>
      <c r="D56" s="156" t="n">
        <v>6500000</v>
      </c>
      <c r="E56" s="7" t="n">
        <v>6575.65</v>
      </c>
      <c r="F56" s="8" t="n">
        <v>0.009299999999999999</v>
      </c>
      <c r="G56" s="39" t="n">
        <v>0.058224</v>
      </c>
    </row>
    <row r="57">
      <c r="A57" s="38" t="inlineStr">
        <is>
          <t>8.51% West Bengal Sdl Red 10-02-2026</t>
        </is>
      </c>
      <c r="B57" s="17" t="inlineStr">
        <is>
          <t>IN3420150143</t>
        </is>
      </c>
      <c r="C57" s="17" t="inlineStr">
        <is>
          <t>SOVEREIGN</t>
        </is>
      </c>
      <c r="D57" s="156" t="n">
        <v>6500000</v>
      </c>
      <c r="E57" s="7" t="n">
        <v>6559.97</v>
      </c>
      <c r="F57" s="8" t="n">
        <v>0.009299999999999999</v>
      </c>
      <c r="G57" s="39" t="n">
        <v>0.058415</v>
      </c>
    </row>
    <row r="58">
      <c r="A58" s="38" t="inlineStr">
        <is>
          <t>8.53% Uttar Pradesh Sdl 10-02-2026</t>
        </is>
      </c>
      <c r="B58" s="17" t="inlineStr">
        <is>
          <t>IN3320150375</t>
        </is>
      </c>
      <c r="C58" s="17" t="inlineStr">
        <is>
          <t>SOVEREIGN</t>
        </is>
      </c>
      <c r="D58" s="156" t="n">
        <v>6000000</v>
      </c>
      <c r="E58" s="7" t="n">
        <v>6056.17</v>
      </c>
      <c r="F58" s="8" t="n">
        <v>0.0086</v>
      </c>
      <c r="G58" s="39" t="n">
        <v>0.058225</v>
      </c>
    </row>
    <row r="59">
      <c r="A59" s="38" t="inlineStr">
        <is>
          <t>8.72% Andhra Pradesh Sdl Red 24-02-2026</t>
        </is>
      </c>
      <c r="B59" s="17" t="inlineStr">
        <is>
          <t>IN1020150133</t>
        </is>
      </c>
      <c r="C59" s="17" t="inlineStr">
        <is>
          <t>SOVEREIGN</t>
        </is>
      </c>
      <c r="D59" s="156" t="n">
        <v>5000000</v>
      </c>
      <c r="E59" s="7" t="n">
        <v>5056.07</v>
      </c>
      <c r="F59" s="8" t="n">
        <v>0.0072</v>
      </c>
      <c r="G59" s="39" t="n">
        <v>0.058228</v>
      </c>
    </row>
    <row r="60">
      <c r="A60" s="38" t="inlineStr">
        <is>
          <t>8.36% Maharashtra Sdl Red 27-01-2026</t>
        </is>
      </c>
      <c r="B60" s="17" t="inlineStr">
        <is>
          <t>IN2220150170</t>
        </is>
      </c>
      <c r="C60" s="17" t="inlineStr">
        <is>
          <t>SOVEREIGN</t>
        </is>
      </c>
      <c r="D60" s="156" t="n">
        <v>5000000</v>
      </c>
      <c r="E60" s="7" t="n">
        <v>5041.01</v>
      </c>
      <c r="F60" s="8" t="n">
        <v>0.0071</v>
      </c>
      <c r="G60" s="39" t="n">
        <v>0.057452</v>
      </c>
    </row>
    <row r="61">
      <c r="A61" s="38" t="inlineStr">
        <is>
          <t>8.40% West Bengal Sdl Red 27-01-2026</t>
        </is>
      </c>
      <c r="B61" s="17" t="inlineStr">
        <is>
          <t>IN3420150135</t>
        </is>
      </c>
      <c r="C61" s="17" t="inlineStr">
        <is>
          <t>SOVEREIGN</t>
        </is>
      </c>
      <c r="D61" s="156" t="n">
        <v>5000000</v>
      </c>
      <c r="E61" s="7" t="n">
        <v>5040.85</v>
      </c>
      <c r="F61" s="8" t="n">
        <v>0.0071</v>
      </c>
      <c r="G61" s="39" t="n">
        <v>0.057952</v>
      </c>
    </row>
    <row r="62">
      <c r="A62" s="38" t="inlineStr">
        <is>
          <t>8.29% Andhra Pradesh Sdl Red 13-01-2026</t>
        </is>
      </c>
      <c r="B62" s="17" t="inlineStr">
        <is>
          <t>IN1020150117</t>
        </is>
      </c>
      <c r="C62" s="17" t="inlineStr">
        <is>
          <t>SOVEREIGN</t>
        </is>
      </c>
      <c r="D62" s="156" t="n">
        <v>5000000</v>
      </c>
      <c r="E62" s="7" t="n">
        <v>5034.29</v>
      </c>
      <c r="F62" s="8" t="n">
        <v>0.0071</v>
      </c>
      <c r="G62" s="39" t="n">
        <v>0.057765</v>
      </c>
    </row>
    <row r="63">
      <c r="A63" s="38" t="inlineStr">
        <is>
          <t>8.82% Bihar Sdl Red 24-02-2026</t>
        </is>
      </c>
      <c r="B63" s="17" t="inlineStr">
        <is>
          <t>IN1320150049</t>
        </is>
      </c>
      <c r="C63" s="17" t="inlineStr">
        <is>
          <t>SOVEREIGN</t>
        </is>
      </c>
      <c r="D63" s="156" t="n">
        <v>4000000</v>
      </c>
      <c r="E63" s="7" t="n">
        <v>4045.76</v>
      </c>
      <c r="F63" s="8" t="n">
        <v>0.0057</v>
      </c>
      <c r="G63" s="39" t="n">
        <v>0.058636</v>
      </c>
    </row>
    <row r="64">
      <c r="A64" s="38" t="inlineStr">
        <is>
          <t>8.55% Rajasthan Sdl Red 09-03-2026</t>
        </is>
      </c>
      <c r="B64" s="17" t="inlineStr">
        <is>
          <t>IN2920150264</t>
        </is>
      </c>
      <c r="C64" s="17" t="inlineStr">
        <is>
          <t>SOVEREIGN</t>
        </is>
      </c>
      <c r="D64" s="156" t="n">
        <v>3500000</v>
      </c>
      <c r="E64" s="7" t="n">
        <v>3541.93</v>
      </c>
      <c r="F64" s="8" t="n">
        <v>0.005</v>
      </c>
      <c r="G64" s="39" t="n">
        <v>0.05848</v>
      </c>
    </row>
    <row r="65">
      <c r="A65" s="38" t="inlineStr">
        <is>
          <t>8.47% Maharashtra Sdl Red 10-02-2026</t>
        </is>
      </c>
      <c r="B65" s="17" t="inlineStr">
        <is>
          <t>IN2220150188</t>
        </is>
      </c>
      <c r="C65" s="17" t="inlineStr">
        <is>
          <t>SOVEREIGN</t>
        </is>
      </c>
      <c r="D65" s="156" t="n">
        <v>3000000</v>
      </c>
      <c r="E65" s="7" t="n">
        <v>3027.79</v>
      </c>
      <c r="F65" s="8" t="n">
        <v>0.0043</v>
      </c>
      <c r="G65" s="39" t="n">
        <v>0.057915</v>
      </c>
    </row>
    <row r="66">
      <c r="A66" s="38" t="inlineStr">
        <is>
          <t>7.90% Rajasthan Sdl Red 08-04-2026</t>
        </is>
      </c>
      <c r="B66" s="17" t="inlineStr">
        <is>
          <t>IN2920200028</t>
        </is>
      </c>
      <c r="C66" s="17" t="inlineStr">
        <is>
          <t>SOVEREIGN</t>
        </is>
      </c>
      <c r="D66" s="156" t="n">
        <v>2500000</v>
      </c>
      <c r="E66" s="7" t="n">
        <v>2525.99</v>
      </c>
      <c r="F66" s="8" t="n">
        <v>0.0036</v>
      </c>
      <c r="G66" s="39" t="n">
        <v>0.059201</v>
      </c>
    </row>
    <row r="67">
      <c r="A67" s="38" t="inlineStr">
        <is>
          <t>8.46% Gujarat Sdl Red 10-02-2026</t>
        </is>
      </c>
      <c r="B67" s="17" t="inlineStr">
        <is>
          <t>IN1520150120</t>
        </is>
      </c>
      <c r="C67" s="17" t="inlineStr">
        <is>
          <t>SOVEREIGN</t>
        </is>
      </c>
      <c r="D67" s="156" t="n">
        <v>1000000</v>
      </c>
      <c r="E67" s="7" t="n">
        <v>1009.23</v>
      </c>
      <c r="F67" s="8" t="n">
        <v>0.0014</v>
      </c>
      <c r="G67" s="39" t="n">
        <v>0.057915</v>
      </c>
    </row>
    <row r="68">
      <c r="A68" s="38" t="inlineStr">
        <is>
          <t>7.96% Tamil Nadu Sdl Red 27-04-2026</t>
        </is>
      </c>
      <c r="B68" s="17" t="inlineStr">
        <is>
          <t>IN3120160020</t>
        </is>
      </c>
      <c r="C68" s="17" t="inlineStr">
        <is>
          <t>SOVEREIGN</t>
        </is>
      </c>
      <c r="D68" s="156" t="n">
        <v>500000</v>
      </c>
      <c r="E68" s="7" t="n">
        <v>506</v>
      </c>
      <c r="F68" s="8" t="n">
        <v>0.0007</v>
      </c>
      <c r="G68" s="39" t="n">
        <v>0.058687</v>
      </c>
    </row>
    <row r="69">
      <c r="A69" s="38" t="inlineStr">
        <is>
          <t>7.96% Gujarat Sdl Red 27-04-2026</t>
        </is>
      </c>
      <c r="B69" s="17" t="inlineStr">
        <is>
          <t>IN1520160020</t>
        </is>
      </c>
      <c r="C69" s="17" t="inlineStr">
        <is>
          <t>SOVEREIGN</t>
        </is>
      </c>
      <c r="D69" s="156" t="n">
        <v>500000</v>
      </c>
      <c r="E69" s="7" t="n">
        <v>506</v>
      </c>
      <c r="F69" s="8" t="n">
        <v>0.0007</v>
      </c>
      <c r="G69" s="39" t="n">
        <v>0.058687</v>
      </c>
    </row>
    <row r="70">
      <c r="A70" s="38" t="inlineStr">
        <is>
          <t>8.09% Andhra Pradesh Sdl Red 23-03-2026</t>
        </is>
      </c>
      <c r="B70" s="17" t="inlineStr">
        <is>
          <t>IN1020150158</t>
        </is>
      </c>
      <c r="C70" s="17" t="inlineStr">
        <is>
          <t>SOVEREIGN</t>
        </is>
      </c>
      <c r="D70" s="156" t="n">
        <v>500000</v>
      </c>
      <c r="E70" s="7" t="n">
        <v>505.56</v>
      </c>
      <c r="F70" s="8" t="n">
        <v>0.0007</v>
      </c>
      <c r="G70" s="39" t="n">
        <v>0.058176</v>
      </c>
    </row>
    <row r="71">
      <c r="A71" s="38" t="inlineStr">
        <is>
          <t>8.09% Rajasthan Sdl Red 23-03-2026</t>
        </is>
      </c>
      <c r="B71" s="17" t="inlineStr">
        <is>
          <t>IN2920150363</t>
        </is>
      </c>
      <c r="C71" s="17" t="inlineStr">
        <is>
          <t>SOVEREIGN</t>
        </is>
      </c>
      <c r="D71" s="156" t="n">
        <v>500000</v>
      </c>
      <c r="E71" s="7" t="n">
        <v>505.51</v>
      </c>
      <c r="F71" s="8" t="n">
        <v>0.0007</v>
      </c>
      <c r="G71" s="39" t="n">
        <v>0.058377</v>
      </c>
    </row>
    <row r="72">
      <c r="A72" s="38" t="inlineStr">
        <is>
          <t>6.70% Andhra Pradesh Sdl Red 22-04-2026</t>
        </is>
      </c>
      <c r="B72" s="17" t="inlineStr">
        <is>
          <t>IN1020200078</t>
        </is>
      </c>
      <c r="C72" s="17" t="inlineStr">
        <is>
          <t>SOVEREIGN</t>
        </is>
      </c>
      <c r="D72" s="156" t="n">
        <v>500000</v>
      </c>
      <c r="E72" s="7" t="n">
        <v>502.42</v>
      </c>
      <c r="F72" s="8" t="n">
        <v>0.0007</v>
      </c>
      <c r="G72" s="39" t="n">
        <v>0.058819</v>
      </c>
    </row>
    <row r="73">
      <c r="A73" s="40" t="inlineStr">
        <is>
          <t>Sub Total</t>
        </is>
      </c>
      <c r="B73" s="18" t="n"/>
      <c r="C73" s="18" t="n"/>
      <c r="D73" s="157" t="n"/>
      <c r="E73" s="20" t="n">
        <v>284058.79</v>
      </c>
      <c r="F73" s="21" t="n">
        <v>0.4015</v>
      </c>
      <c r="G73" s="41" t="n"/>
    </row>
    <row r="74">
      <c r="A74" s="38" t="n"/>
      <c r="B74" s="17" t="n"/>
      <c r="C74" s="17" t="n"/>
      <c r="D74" s="156" t="n"/>
      <c r="E74" s="7" t="n"/>
      <c r="F74" s="8" t="n"/>
      <c r="G74" s="39" t="n"/>
    </row>
    <row r="75">
      <c r="A75" s="38" t="n"/>
      <c r="B75" s="17" t="n"/>
      <c r="C75" s="17" t="n"/>
      <c r="D75" s="156" t="n"/>
      <c r="E75" s="7" t="n"/>
      <c r="F75" s="8" t="n"/>
      <c r="G75" s="39" t="n"/>
    </row>
    <row r="76">
      <c r="A76" s="40" t="inlineStr">
        <is>
          <t>(b)Privately Placed/Unlisted</t>
        </is>
      </c>
      <c r="B76" s="17" t="n"/>
      <c r="C76" s="17" t="n"/>
      <c r="D76" s="156" t="n"/>
      <c r="E76" s="7" t="n"/>
      <c r="F76" s="8" t="n"/>
      <c r="G76" s="39" t="n"/>
    </row>
    <row r="77">
      <c r="A77" s="40" t="inlineStr">
        <is>
          <t>Sub Total</t>
        </is>
      </c>
      <c r="B77" s="17" t="n"/>
      <c r="C77" s="17" t="n"/>
      <c r="D77" s="156" t="n"/>
      <c r="E77" s="22" t="inlineStr">
        <is>
          <t>NIL</t>
        </is>
      </c>
      <c r="F77" s="23" t="inlineStr">
        <is>
          <t>NIL</t>
        </is>
      </c>
      <c r="G77" s="39" t="n"/>
    </row>
    <row r="78">
      <c r="A78" s="38" t="n"/>
      <c r="B78" s="17" t="n"/>
      <c r="C78" s="17" t="n"/>
      <c r="D78" s="156" t="n"/>
      <c r="E78" s="7" t="n"/>
      <c r="F78" s="8" t="n"/>
      <c r="G78" s="39" t="n"/>
    </row>
    <row r="79">
      <c r="A79" s="40" t="inlineStr">
        <is>
          <t>(c)Securitised Debt Instruments</t>
        </is>
      </c>
      <c r="B79" s="17" t="n"/>
      <c r="C79" s="17" t="n"/>
      <c r="D79" s="156" t="n"/>
      <c r="E79" s="7" t="n"/>
      <c r="F79" s="8" t="n"/>
      <c r="G79" s="39" t="n"/>
    </row>
    <row r="80">
      <c r="A80" s="40" t="inlineStr">
        <is>
          <t>Sub Total</t>
        </is>
      </c>
      <c r="B80" s="17" t="n"/>
      <c r="C80" s="17" t="n"/>
      <c r="D80" s="156" t="n"/>
      <c r="E80" s="22" t="inlineStr">
        <is>
          <t>NIL</t>
        </is>
      </c>
      <c r="F80" s="23" t="inlineStr">
        <is>
          <t>NIL</t>
        </is>
      </c>
      <c r="G80" s="39" t="n"/>
    </row>
    <row r="81">
      <c r="A81" s="38" t="n"/>
      <c r="B81" s="17" t="n"/>
      <c r="C81" s="17" t="n"/>
      <c r="D81" s="156" t="n"/>
      <c r="E81" s="7" t="n"/>
      <c r="F81" s="8" t="n"/>
      <c r="G81" s="39" t="n"/>
    </row>
    <row r="82">
      <c r="A82" s="42" t="inlineStr">
        <is>
          <t>TOTAL</t>
        </is>
      </c>
      <c r="B82" s="145" t="n"/>
      <c r="C82" s="145" t="n"/>
      <c r="D82" s="158" t="n"/>
      <c r="E82" s="20" t="n">
        <v>685362.9399999999</v>
      </c>
      <c r="F82" s="21" t="n">
        <v>0.9693000000000001</v>
      </c>
      <c r="G82" s="41" t="n"/>
    </row>
    <row r="83">
      <c r="A83" s="38" t="n"/>
      <c r="B83" s="17" t="n"/>
      <c r="C83" s="17" t="n"/>
      <c r="D83" s="156" t="n"/>
      <c r="E83" s="7" t="n"/>
      <c r="F83" s="8" t="n"/>
      <c r="G83" s="39" t="n"/>
    </row>
    <row r="84">
      <c r="A84" s="40" t="inlineStr">
        <is>
          <t>Money Market Instruments</t>
        </is>
      </c>
      <c r="B84" s="17" t="n"/>
      <c r="C84" s="17" t="n"/>
      <c r="D84" s="156" t="n"/>
      <c r="E84" s="7" t="n"/>
      <c r="F84" s="8" t="n"/>
      <c r="G84" s="39" t="n"/>
    </row>
    <row r="85">
      <c r="A85" s="40" t="inlineStr">
        <is>
          <t>Certificate of Deposit</t>
        </is>
      </c>
      <c r="B85" s="17" t="n"/>
      <c r="C85" s="17" t="n"/>
      <c r="D85" s="156" t="n"/>
      <c r="E85" s="7" t="n"/>
      <c r="F85" s="8" t="n"/>
      <c r="G85" s="39" t="n"/>
    </row>
    <row r="86">
      <c r="A86" s="38" t="inlineStr">
        <is>
          <t>National Bank for Agriculture &amp; Rural Devlopment Cd Red 04-02-2026#**</t>
        </is>
      </c>
      <c r="B86" s="17" t="inlineStr">
        <is>
          <t>INE261F16926</t>
        </is>
      </c>
      <c r="C86" s="17" t="inlineStr">
        <is>
          <t>CRISIL A1+</t>
        </is>
      </c>
      <c r="D86" s="156" t="n">
        <v>5000000</v>
      </c>
      <c r="E86" s="7" t="n">
        <v>4896.56</v>
      </c>
      <c r="F86" s="8" t="n">
        <v>0.0069</v>
      </c>
      <c r="G86" s="39" t="n">
        <v>0.0612</v>
      </c>
    </row>
    <row r="87">
      <c r="A87" s="40" t="inlineStr">
        <is>
          <t>Sub Total</t>
        </is>
      </c>
      <c r="B87" s="18" t="n"/>
      <c r="C87" s="18" t="n"/>
      <c r="D87" s="157" t="n"/>
      <c r="E87" s="20" t="n">
        <v>4896.56</v>
      </c>
      <c r="F87" s="21" t="n">
        <v>0.0069</v>
      </c>
      <c r="G87" s="41" t="n"/>
    </row>
    <row r="88">
      <c r="A88" s="38" t="n"/>
      <c r="B88" s="17" t="n"/>
      <c r="C88" s="17" t="n"/>
      <c r="D88" s="156" t="n"/>
      <c r="E88" s="7" t="n"/>
      <c r="F88" s="8" t="n"/>
      <c r="G88" s="39" t="n"/>
    </row>
    <row r="89">
      <c r="A89" s="42" t="inlineStr">
        <is>
          <t>TOTAL</t>
        </is>
      </c>
      <c r="B89" s="145" t="n"/>
      <c r="C89" s="145" t="n"/>
      <c r="D89" s="158" t="n"/>
      <c r="E89" s="20" t="n">
        <v>4896.56</v>
      </c>
      <c r="F89" s="21" t="n">
        <v>0.0069</v>
      </c>
      <c r="G89" s="41" t="n"/>
    </row>
    <row r="90">
      <c r="A90" s="38" t="n"/>
      <c r="B90" s="17" t="n"/>
      <c r="C90" s="17" t="n"/>
      <c r="D90" s="156" t="n"/>
      <c r="E90" s="7" t="n"/>
      <c r="F90" s="8" t="n"/>
      <c r="G90" s="39" t="n"/>
    </row>
    <row r="91">
      <c r="A91" s="38" t="inlineStr">
        <is>
          <t>Accrued Interest</t>
        </is>
      </c>
      <c r="B91" s="17" t="n"/>
      <c r="C91" s="17" t="n"/>
      <c r="D91" s="156" t="n"/>
      <c r="E91" s="7" t="n">
        <v>17537.5407754</v>
      </c>
      <c r="F91" s="8" t="n">
        <v>0.024807</v>
      </c>
      <c r="G91" s="39" t="n"/>
    </row>
    <row r="92">
      <c r="A92" s="38" t="inlineStr">
        <is>
          <t>Net Receivables/(Payables)</t>
        </is>
      </c>
      <c r="B92" s="17" t="n"/>
      <c r="C92" s="17" t="n"/>
      <c r="D92" s="156" t="n"/>
      <c r="E92" s="159" t="n">
        <v>-849.4407754</v>
      </c>
      <c r="F92" s="160" t="n">
        <v>-0.001007</v>
      </c>
      <c r="G92" s="39" t="n">
        <v>0</v>
      </c>
    </row>
    <row r="93">
      <c r="A93" s="45" t="inlineStr">
        <is>
          <t>GRAND TOTAL</t>
        </is>
      </c>
      <c r="B93" s="19" t="n"/>
      <c r="C93" s="19" t="n"/>
      <c r="D93" s="161" t="n"/>
      <c r="E93" s="14" t="n">
        <v>706947.6</v>
      </c>
      <c r="F93" s="15" t="n">
        <v>1</v>
      </c>
      <c r="G93" s="46" t="n"/>
    </row>
    <row r="94">
      <c r="A94" s="29" t="n"/>
      <c r="G94" s="30" t="n"/>
    </row>
    <row r="95">
      <c r="A95" s="47" t="inlineStr">
        <is>
          <t>#  Unlisted Security</t>
        </is>
      </c>
      <c r="G95" s="30" t="n"/>
    </row>
    <row r="96">
      <c r="A96" s="47" t="inlineStr">
        <is>
          <t>**Non Traded Security</t>
        </is>
      </c>
      <c r="G96" s="30" t="n"/>
    </row>
    <row r="97">
      <c r="A97" s="1" t="inlineStr">
        <is>
          <t>In accordance with SEBI Circular no. SEBI/HO/IMD/PoD2/P/CIR/2024/183 dated December 13, 2024, Debt Index Replication Factor (DIRF) is 71.44%.</t>
        </is>
      </c>
      <c r="G97" s="30" t="n"/>
    </row>
    <row r="98">
      <c r="A98" s="47" t="n"/>
      <c r="G98" s="30" t="n"/>
    </row>
    <row r="99">
      <c r="A99" s="29" t="inlineStr">
        <is>
          <t>Portfolio Information</t>
        </is>
      </c>
      <c r="G99" s="30" t="n"/>
    </row>
    <row r="100" ht="29" customHeight="1">
      <c r="A100" s="67" t="inlineStr">
        <is>
          <t>Scheme Name :</t>
        </is>
      </c>
      <c r="B100" s="66" t="inlineStr">
        <is>
          <t>Edelweiss Nifty PSU Bond Plus SDL Apr2026 50 50 Index Fund</t>
        </is>
      </c>
      <c r="G100" s="30" t="n"/>
    </row>
    <row r="101">
      <c r="A101" s="67" t="inlineStr">
        <is>
          <t>Description (if any)</t>
        </is>
      </c>
      <c r="B101" s="60" t="inlineStr">
        <is>
          <t>NY PSU BD PL SDL IDX Fund-2026</t>
        </is>
      </c>
      <c r="G101" s="30" t="n"/>
    </row>
    <row r="102">
      <c r="A102" s="67" t="n"/>
      <c r="B102" s="60" t="n"/>
      <c r="G102" s="30" t="n"/>
    </row>
    <row r="103">
      <c r="A103" s="67" t="inlineStr">
        <is>
          <t>Annualised Portfolio YTM* :</t>
        </is>
      </c>
      <c r="B103" s="61" t="n">
        <v>6.038334614611776</v>
      </c>
      <c r="G103" s="30" t="n"/>
    </row>
    <row r="104">
      <c r="A104" s="67" t="n"/>
      <c r="B104" s="60" t="n"/>
      <c r="G104" s="30" t="n"/>
    </row>
    <row r="105">
      <c r="A105" s="67" t="inlineStr">
        <is>
          <t>Macaulay Duration</t>
        </is>
      </c>
      <c r="B105" s="62" t="n">
        <v>0.3936</v>
      </c>
      <c r="G105" s="30" t="n"/>
    </row>
    <row r="106">
      <c r="A106" s="67" t="inlineStr">
        <is>
          <t>Residual Maturity</t>
        </is>
      </c>
      <c r="B106" s="62" t="n">
        <v>0.3949329526270619</v>
      </c>
      <c r="G106" s="30" t="n"/>
    </row>
    <row r="107">
      <c r="A107" s="67" t="n"/>
      <c r="B107" s="60" t="n"/>
      <c r="G107" s="30" t="n"/>
    </row>
    <row r="108">
      <c r="A108" s="67" t="inlineStr">
        <is>
          <t xml:space="preserve">As on (Date) </t>
        </is>
      </c>
      <c r="B108" s="63" t="n">
        <v>45930</v>
      </c>
      <c r="G108" s="30" t="n"/>
    </row>
    <row r="109">
      <c r="A109" s="47" t="n"/>
      <c r="G109" s="30" t="n"/>
    </row>
    <row r="110">
      <c r="A110" s="29" t="n"/>
      <c r="G110" s="30" t="n"/>
    </row>
    <row r="111">
      <c r="A111" s="47" t="inlineStr">
        <is>
          <t>Notes:</t>
        </is>
      </c>
      <c r="G111" s="30" t="n"/>
    </row>
    <row r="112">
      <c r="A112" s="48" t="inlineStr">
        <is>
          <t>1. Security in default beyond its maturiy date</t>
        </is>
      </c>
      <c r="B112" s="49" t="inlineStr">
        <is>
          <t>NIL</t>
        </is>
      </c>
      <c r="G112" s="30" t="n"/>
    </row>
    <row r="113">
      <c r="A113" s="29" t="inlineStr">
        <is>
          <t>2. Net Asset Value (Rs. per unit)</t>
        </is>
      </c>
      <c r="G113" s="30" t="n"/>
    </row>
    <row r="114">
      <c r="A114" s="29" t="inlineStr">
        <is>
          <t>Plan /option (Face Value 10)</t>
        </is>
      </c>
      <c r="B114" s="49" t="inlineStr">
        <is>
          <t>As on</t>
        </is>
      </c>
      <c r="C114" s="49" t="inlineStr">
        <is>
          <t>As on</t>
        </is>
      </c>
      <c r="G114" s="30" t="n"/>
    </row>
    <row r="115">
      <c r="A115" s="29" t="n"/>
      <c r="B115" s="50" t="n">
        <v>45747</v>
      </c>
      <c r="C115" s="50" t="n">
        <v>45930</v>
      </c>
      <c r="G115" s="30" t="n"/>
    </row>
    <row r="116">
      <c r="A116" s="29" t="inlineStr">
        <is>
          <t>Direct Plan Growth Option</t>
        </is>
      </c>
      <c r="B116" t="n">
        <v>12.7958</v>
      </c>
      <c r="C116" s="165" t="n">
        <v>13.27</v>
      </c>
      <c r="G116" s="51" t="n"/>
    </row>
    <row r="117">
      <c r="A117" s="29" t="inlineStr">
        <is>
          <t>Direct Plan IDCW Option</t>
        </is>
      </c>
      <c r="B117" t="n">
        <v>12.7964</v>
      </c>
      <c r="C117" t="n">
        <v>13.2706</v>
      </c>
      <c r="G117" s="51" t="n"/>
    </row>
    <row r="118">
      <c r="A118" s="29" t="inlineStr">
        <is>
          <t>Regular Plan Growth Option</t>
        </is>
      </c>
      <c r="B118" t="n">
        <v>12.7027</v>
      </c>
      <c r="C118" t="n">
        <v>13.1603</v>
      </c>
      <c r="G118" s="51" t="n"/>
    </row>
    <row r="119">
      <c r="A119" s="29" t="inlineStr">
        <is>
          <t>Regular Plan IDCW Option</t>
        </is>
      </c>
      <c r="B119" t="n">
        <v>12.7039</v>
      </c>
      <c r="C119" t="n">
        <v>13.1614</v>
      </c>
      <c r="G119" s="51" t="n"/>
    </row>
    <row r="120">
      <c r="A120" s="29" t="n"/>
      <c r="G120" s="51" t="n"/>
    </row>
    <row r="121">
      <c r="A121" s="29" t="inlineStr">
        <is>
          <t xml:space="preserve">3. Total Dividend (Net) declared during the half year period </t>
        </is>
      </c>
      <c r="B121" s="49" t="inlineStr">
        <is>
          <t>NIL</t>
        </is>
      </c>
      <c r="G121" s="30" t="n"/>
    </row>
    <row r="122">
      <c r="A122" s="29" t="inlineStr">
        <is>
          <t>4. Bonus was declared during the half year period</t>
        </is>
      </c>
      <c r="B122" s="49" t="inlineStr">
        <is>
          <t>NIL</t>
        </is>
      </c>
      <c r="G122" s="30" t="n"/>
    </row>
    <row r="123">
      <c r="A123" s="48" t="inlineStr">
        <is>
          <t>5. Investment in Repo of Corporate Debt Securities as at September 30, 2025</t>
        </is>
      </c>
      <c r="B123" s="49" t="inlineStr">
        <is>
          <t>NIL</t>
        </is>
      </c>
      <c r="G123" s="30" t="n"/>
    </row>
    <row r="124">
      <c r="A124" s="48" t="inlineStr">
        <is>
          <t>6. Investment in foreign securities/ADRs/GDRs as at September 30,2025</t>
        </is>
      </c>
      <c r="B124" s="49" t="inlineStr">
        <is>
          <t>NIL</t>
        </is>
      </c>
      <c r="G124" s="30" t="n"/>
    </row>
    <row r="125">
      <c r="A125" s="29" t="inlineStr">
        <is>
          <t>7. Average Portfolio Maturity</t>
        </is>
      </c>
      <c r="B125" s="52">
        <f>B106</f>
        <v/>
      </c>
      <c r="G125" s="30" t="n"/>
    </row>
    <row r="126" ht="27" customHeight="1">
      <c r="A126" s="48" t="inlineStr">
        <is>
          <t>8. Total gross exposure to derivative instruments (excluding reversed positions) as at September 30, 2025 (Rs. in Lakhs)</t>
        </is>
      </c>
      <c r="B126" s="49" t="inlineStr">
        <is>
          <t>NIL</t>
        </is>
      </c>
      <c r="G126" s="30" t="n"/>
    </row>
    <row r="127" ht="29" customHeight="1">
      <c r="A127" s="48" t="inlineStr">
        <is>
          <t>9. Margin Deposits includes Margin money placed on derivatives other than margin money placed with bank</t>
        </is>
      </c>
      <c r="B127" s="49" t="inlineStr">
        <is>
          <t>NIL</t>
        </is>
      </c>
      <c r="G127" s="30" t="n"/>
    </row>
    <row r="128">
      <c r="A128" s="48" t="inlineStr">
        <is>
          <t>10. Value of investment made by other schemes under same management (Rs. In Lakhs)</t>
        </is>
      </c>
      <c r="B128" s="53" t="n">
        <v>15045.13</v>
      </c>
      <c r="G128" s="30" t="n"/>
    </row>
    <row r="129">
      <c r="A129" s="48" t="inlineStr">
        <is>
          <t>11. Number of instance of deviation In valuation of securities</t>
        </is>
      </c>
      <c r="B129" s="49" t="inlineStr">
        <is>
          <t>NIL</t>
        </is>
      </c>
      <c r="G129" s="30" t="n"/>
    </row>
    <row r="130" ht="15" customHeight="1" thickBot="1">
      <c r="A130" s="54" t="inlineStr">
        <is>
          <t>12. Total value and percentage of illiquid equity shares / securities</t>
        </is>
      </c>
      <c r="B130" s="55" t="inlineStr">
        <is>
          <t>NIL</t>
        </is>
      </c>
      <c r="C130" s="56" t="n"/>
      <c r="D130" s="56" t="n"/>
      <c r="E130" s="56" t="n"/>
      <c r="F130" s="56" t="n"/>
      <c r="G130" s="57" t="n"/>
    </row>
    <row r="132" ht="70" customHeight="1">
      <c r="A132" s="177" t="inlineStr">
        <is>
          <t>Scheme Name</t>
        </is>
      </c>
      <c r="B132" s="177" t="inlineStr">
        <is>
          <t>Risk- O - Meter</t>
        </is>
      </c>
      <c r="C132" s="177" t="inlineStr">
        <is>
          <t>Benchmark of the Scheme</t>
        </is>
      </c>
      <c r="D132" s="177" t="inlineStr">
        <is>
          <t>Benchmark Risk-o-meter</t>
        </is>
      </c>
    </row>
    <row r="133" ht="70" customHeight="1">
      <c r="A133" s="177" t="inlineStr">
        <is>
          <t>Edelweiss NIFTY PSU Bond Plus SDL Apr 2026 50-50 Index Fund</t>
        </is>
      </c>
      <c r="B133" s="177" t="n"/>
      <c r="C133" s="177" t="inlineStr">
        <is>
          <t>Nifty PSU Bond Plus SDL Apr 2026 50:50 Index</t>
        </is>
      </c>
      <c r="D133" s="177" t="n"/>
      <c r="E133" t="inlineStr"/>
    </row>
  </sheetData>
  <mergeCells count="2">
    <mergeCell ref="A3:G3"/>
    <mergeCell ref="A4:G4"/>
  </mergeCells>
  <pageMargins left="0.7" right="0.7" top="0.75" bottom="0.75" header="0.3" footer="0.3"/>
  <pageSetup orientation="portrait" horizontalDpi="300" verticalDpi="300"/>
  <drawing xmlns:r="http://schemas.openxmlformats.org/officeDocument/2006/relationships" r:id="rId1"/>
</worksheet>
</file>

<file path=xl/worksheets/sheet19.xml><?xml version="1.0" encoding="utf-8"?>
<worksheet xmlns="http://schemas.openxmlformats.org/spreadsheetml/2006/main">
  <sheetPr>
    <outlinePr summaryBelow="1" summaryRight="1"/>
    <pageSetUpPr/>
  </sheetPr>
  <dimension ref="A1:H139"/>
  <sheetViews>
    <sheetView showGridLines="0" workbookViewId="0">
      <pane ySplit="6" topLeftCell="A7" activePane="bottomLeft" state="frozen"/>
      <selection activeCell="A7" sqref="A7"/>
      <selection pane="bottomLeft" activeCell="A7" sqref="A7"/>
    </sheetView>
  </sheetViews>
  <sheetFormatPr baseColWidth="8" defaultRowHeight="14.5"/>
  <cols>
    <col width="81.54296875" customWidth="1" min="1" max="1"/>
    <col width="22" customWidth="1" min="2" max="2"/>
    <col width="42" bestFit="1" customWidth="1" min="3" max="3"/>
    <col width="22" customWidth="1" min="4" max="4"/>
    <col width="16.453125" customWidth="1" min="5" max="5"/>
    <col width="22" customWidth="1" min="6" max="6"/>
    <col width="6.1796875" bestFit="1" customWidth="1" style="2" min="7" max="7"/>
    <col width="70.26953125" bestFit="1" customWidth="1" min="12" max="12"/>
    <col width="10.81640625" bestFit="1" customWidth="1" min="13" max="13"/>
    <col width="10.54296875" bestFit="1" customWidth="1" min="14" max="14"/>
    <col width="12" bestFit="1" customWidth="1" min="15" max="15"/>
    <col width="12.54296875" customWidth="1" min="16" max="16"/>
  </cols>
  <sheetData>
    <row r="1">
      <c r="A1" s="85" t="inlineStr">
        <is>
          <t>Edelweiss Mutual Fund</t>
        </is>
      </c>
    </row>
    <row r="2" ht="29.5" customHeight="1" thickBot="1">
      <c r="A2" s="86" t="inlineStr">
        <is>
          <t xml:space="preserve">Edelweiss House, 10th Floor, Off. C.S.T. Road, Kalina, Santacruz (E), Mumbai 400098, Maharashtra  </t>
        </is>
      </c>
    </row>
    <row r="3" ht="36.75" customHeight="1">
      <c r="A3" s="148" t="inlineStr">
        <is>
          <t>PORTFOLIO STATEMENT OF EDELWEISS FLEXI-CAP FUND AS ON SEPTEMBER 30, 2025</t>
        </is>
      </c>
      <c r="B3" s="149" t="n"/>
      <c r="C3" s="149" t="n"/>
      <c r="D3" s="149" t="n"/>
      <c r="E3" s="149" t="n"/>
      <c r="F3" s="149" t="n"/>
      <c r="G3" s="150" t="n"/>
      <c r="H3" s="28">
        <f>HYPERLINK("[EDEL_HY Portfolio 30-Sep-2025 Final.xlsx]Index!A1","Index")</f>
        <v/>
      </c>
    </row>
    <row r="4" ht="19.5" customHeight="1">
      <c r="A4" s="151" t="inlineStr">
        <is>
          <t>(An open ended dynamic equity scheme investing across large cap, mid cap, small cap stocks)</t>
        </is>
      </c>
      <c r="G4" s="51" t="n"/>
    </row>
    <row r="5">
      <c r="A5" s="29" t="n"/>
      <c r="G5" s="30" t="n"/>
    </row>
    <row r="6" ht="48" customHeight="1">
      <c r="A6" s="31" t="inlineStr">
        <is>
          <t>Name of the Instrument</t>
        </is>
      </c>
      <c r="B6" s="32" t="inlineStr">
        <is>
          <t>ISIN</t>
        </is>
      </c>
      <c r="C6" s="32" t="inlineStr">
        <is>
          <t>Rating/Industry</t>
        </is>
      </c>
      <c r="D6" s="152" t="inlineStr">
        <is>
          <t>Quantity</t>
        </is>
      </c>
      <c r="E6" s="34" t="inlineStr">
        <is>
          <t>Market/Fair Value(Rs. In Lacs)</t>
        </is>
      </c>
      <c r="F6" s="34" t="inlineStr">
        <is>
          <t>% to Net Assets</t>
        </is>
      </c>
      <c r="G6" s="35" t="inlineStr">
        <is>
          <t>YIELD</t>
        </is>
      </c>
    </row>
    <row r="7">
      <c r="A7" s="36" t="n"/>
      <c r="B7" s="16" t="n"/>
      <c r="C7" s="16" t="n"/>
      <c r="D7" s="153" t="n"/>
      <c r="E7" s="154" t="n"/>
      <c r="F7" s="155" t="n"/>
      <c r="G7" s="37" t="n"/>
    </row>
    <row r="8">
      <c r="A8" s="40" t="inlineStr">
        <is>
          <t>Equity &amp; Equity related</t>
        </is>
      </c>
      <c r="B8" s="17" t="n"/>
      <c r="C8" s="17" t="n"/>
      <c r="D8" s="156" t="n"/>
      <c r="E8" s="7" t="n"/>
      <c r="F8" s="8" t="n"/>
      <c r="G8" s="39" t="n"/>
    </row>
    <row r="9">
      <c r="A9" s="40" t="inlineStr">
        <is>
          <t>(a)Listed / Awaiting listing on Stock Exchanges</t>
        </is>
      </c>
      <c r="B9" s="17" t="n"/>
      <c r="C9" s="17" t="n"/>
      <c r="D9" s="156" t="n"/>
      <c r="E9" s="7" t="n"/>
      <c r="F9" s="8" t="n"/>
      <c r="G9" s="39" t="n"/>
    </row>
    <row r="10">
      <c r="A10" s="38" t="inlineStr">
        <is>
          <t>HDFC Bank Ltd.</t>
        </is>
      </c>
      <c r="B10" s="17" t="inlineStr">
        <is>
          <t>INE040A01034</t>
        </is>
      </c>
      <c r="C10" s="17" t="inlineStr">
        <is>
          <t>Banks</t>
        </is>
      </c>
      <c r="D10" s="156" t="n">
        <v>2184576</v>
      </c>
      <c r="E10" s="7" t="n">
        <v>20775.32</v>
      </c>
      <c r="F10" s="8" t="n">
        <v>0.0731</v>
      </c>
      <c r="G10" s="39" t="n"/>
    </row>
    <row r="11">
      <c r="A11" s="38" t="inlineStr">
        <is>
          <t>ICICI Bank Ltd.</t>
        </is>
      </c>
      <c r="B11" s="17" t="inlineStr">
        <is>
          <t>INE090A01021</t>
        </is>
      </c>
      <c r="C11" s="17" t="inlineStr">
        <is>
          <t>Banks</t>
        </is>
      </c>
      <c r="D11" s="156" t="n">
        <v>1075869</v>
      </c>
      <c r="E11" s="7" t="n">
        <v>14502.71</v>
      </c>
      <c r="F11" s="8" t="n">
        <v>0.051</v>
      </c>
      <c r="G11" s="39" t="n"/>
    </row>
    <row r="12">
      <c r="A12" s="38" t="inlineStr">
        <is>
          <t>Larsen &amp; Toubro Ltd.</t>
        </is>
      </c>
      <c r="B12" s="17" t="inlineStr">
        <is>
          <t>INE018A01030</t>
        </is>
      </c>
      <c r="C12" s="17" t="inlineStr">
        <is>
          <t>Construction</t>
        </is>
      </c>
      <c r="D12" s="156" t="n">
        <v>240080</v>
      </c>
      <c r="E12" s="7" t="n">
        <v>8784.530000000001</v>
      </c>
      <c r="F12" s="8" t="n">
        <v>0.0309</v>
      </c>
      <c r="G12" s="39" t="n"/>
    </row>
    <row r="13">
      <c r="A13" s="38" t="inlineStr">
        <is>
          <t>Reliance Industries Ltd.</t>
        </is>
      </c>
      <c r="B13" s="17" t="inlineStr">
        <is>
          <t>INE002A01018</t>
        </is>
      </c>
      <c r="C13" s="17" t="inlineStr">
        <is>
          <t>Petroleum Products</t>
        </is>
      </c>
      <c r="D13" s="156" t="n">
        <v>619911</v>
      </c>
      <c r="E13" s="7" t="n">
        <v>8455.59</v>
      </c>
      <c r="F13" s="8" t="n">
        <v>0.0298</v>
      </c>
      <c r="G13" s="39" t="n"/>
    </row>
    <row r="14">
      <c r="A14" s="38" t="inlineStr">
        <is>
          <t>Infosys Ltd.</t>
        </is>
      </c>
      <c r="B14" s="17" t="inlineStr">
        <is>
          <t>INE009A01021</t>
        </is>
      </c>
      <c r="C14" s="17" t="inlineStr">
        <is>
          <t>IT - Software</t>
        </is>
      </c>
      <c r="D14" s="156" t="n">
        <v>579917</v>
      </c>
      <c r="E14" s="7" t="n">
        <v>8361.24</v>
      </c>
      <c r="F14" s="8" t="n">
        <v>0.0294</v>
      </c>
      <c r="G14" s="39" t="n"/>
    </row>
    <row r="15">
      <c r="A15" s="38" t="inlineStr">
        <is>
          <t>NTPC Ltd.</t>
        </is>
      </c>
      <c r="B15" s="17" t="inlineStr">
        <is>
          <t>INE733E01010</t>
        </is>
      </c>
      <c r="C15" s="17" t="inlineStr">
        <is>
          <t>Power</t>
        </is>
      </c>
      <c r="D15" s="156" t="n">
        <v>2373326</v>
      </c>
      <c r="E15" s="7" t="n">
        <v>8079.99</v>
      </c>
      <c r="F15" s="8" t="n">
        <v>0.0284</v>
      </c>
      <c r="G15" s="39" t="n"/>
    </row>
    <row r="16">
      <c r="A16" s="38" t="inlineStr">
        <is>
          <t>Bharti Airtel Ltd.</t>
        </is>
      </c>
      <c r="B16" s="17" t="inlineStr">
        <is>
          <t>INE397D01024</t>
        </is>
      </c>
      <c r="C16" s="17" t="inlineStr">
        <is>
          <t>Telecom - Services</t>
        </is>
      </c>
      <c r="D16" s="156" t="n">
        <v>372285</v>
      </c>
      <c r="E16" s="7" t="n">
        <v>6993</v>
      </c>
      <c r="F16" s="8" t="n">
        <v>0.0246</v>
      </c>
      <c r="G16" s="39" t="n"/>
    </row>
    <row r="17">
      <c r="A17" s="38" t="inlineStr">
        <is>
          <t>State Bank of India</t>
        </is>
      </c>
      <c r="B17" s="17" t="inlineStr">
        <is>
          <t>INE062A01020</t>
        </is>
      </c>
      <c r="C17" s="17" t="inlineStr">
        <is>
          <t>Banks</t>
        </is>
      </c>
      <c r="D17" s="156" t="n">
        <v>786589</v>
      </c>
      <c r="E17" s="7" t="n">
        <v>6862.6</v>
      </c>
      <c r="F17" s="8" t="n">
        <v>0.0242</v>
      </c>
      <c r="G17" s="39" t="n"/>
    </row>
    <row r="18">
      <c r="A18" s="38" t="inlineStr">
        <is>
          <t>Bajaj Finance Ltd.</t>
        </is>
      </c>
      <c r="B18" s="17" t="inlineStr">
        <is>
          <t>INE296A01032</t>
        </is>
      </c>
      <c r="C18" s="17" t="inlineStr">
        <is>
          <t>Finance</t>
        </is>
      </c>
      <c r="D18" s="156" t="n">
        <v>645355</v>
      </c>
      <c r="E18" s="7" t="n">
        <v>6446.45</v>
      </c>
      <c r="F18" s="8" t="n">
        <v>0.0227</v>
      </c>
      <c r="G18" s="39" t="n"/>
    </row>
    <row r="19">
      <c r="A19" s="38" t="inlineStr">
        <is>
          <t>Ultratech Cement Ltd.</t>
        </is>
      </c>
      <c r="B19" s="17" t="inlineStr">
        <is>
          <t>INE481G01011</t>
        </is>
      </c>
      <c r="C19" s="17" t="inlineStr">
        <is>
          <t>Cement &amp; Cement Products</t>
        </is>
      </c>
      <c r="D19" s="156" t="n">
        <v>50810</v>
      </c>
      <c r="E19" s="7" t="n">
        <v>6210</v>
      </c>
      <c r="F19" s="8" t="n">
        <v>0.0219</v>
      </c>
      <c r="G19" s="39" t="n"/>
    </row>
    <row r="20">
      <c r="A20" s="38" t="inlineStr">
        <is>
          <t>Mahindra &amp; Mahindra Ltd.</t>
        </is>
      </c>
      <c r="B20" s="17" t="inlineStr">
        <is>
          <t>INE101A01026</t>
        </is>
      </c>
      <c r="C20" s="17" t="inlineStr">
        <is>
          <t>Automobiles</t>
        </is>
      </c>
      <c r="D20" s="156" t="n">
        <v>172171</v>
      </c>
      <c r="E20" s="7" t="n">
        <v>5900.3</v>
      </c>
      <c r="F20" s="8" t="n">
        <v>0.0208</v>
      </c>
      <c r="G20" s="39" t="n"/>
    </row>
    <row r="21">
      <c r="A21" s="38" t="inlineStr">
        <is>
          <t>Tata Steel Ltd.</t>
        </is>
      </c>
      <c r="B21" s="17" t="inlineStr">
        <is>
          <t>INE081A01020</t>
        </is>
      </c>
      <c r="C21" s="17" t="inlineStr">
        <is>
          <t>Ferrous Metals</t>
        </is>
      </c>
      <c r="D21" s="156" t="n">
        <v>2877327</v>
      </c>
      <c r="E21" s="7" t="n">
        <v>4856.06</v>
      </c>
      <c r="F21" s="8" t="n">
        <v>0.0171</v>
      </c>
      <c r="G21" s="39" t="n"/>
    </row>
    <row r="22">
      <c r="A22" s="38" t="inlineStr">
        <is>
          <t>CG Power and Industrial Solutions Ltd.</t>
        </is>
      </c>
      <c r="B22" s="17" t="inlineStr">
        <is>
          <t>INE067A01029</t>
        </is>
      </c>
      <c r="C22" s="17" t="inlineStr">
        <is>
          <t>Electrical Equipment</t>
        </is>
      </c>
      <c r="D22" s="156" t="n">
        <v>598637</v>
      </c>
      <c r="E22" s="7" t="n">
        <v>4435.6</v>
      </c>
      <c r="F22" s="8" t="n">
        <v>0.0156</v>
      </c>
      <c r="G22" s="39" t="n"/>
    </row>
    <row r="23">
      <c r="A23" s="38" t="inlineStr">
        <is>
          <t>Eternal Ltd.</t>
        </is>
      </c>
      <c r="B23" s="17" t="inlineStr">
        <is>
          <t>INE758T01015</t>
        </is>
      </c>
      <c r="C23" s="17" t="inlineStr">
        <is>
          <t>Retailing</t>
        </is>
      </c>
      <c r="D23" s="156" t="n">
        <v>1326328</v>
      </c>
      <c r="E23" s="7" t="n">
        <v>4317.2</v>
      </c>
      <c r="F23" s="8" t="n">
        <v>0.0152</v>
      </c>
      <c r="G23" s="39" t="n"/>
    </row>
    <row r="24">
      <c r="A24" s="38" t="inlineStr">
        <is>
          <t>Fortis Healthcare Ltd.</t>
        </is>
      </c>
      <c r="B24" s="17" t="inlineStr">
        <is>
          <t>INE061F01013</t>
        </is>
      </c>
      <c r="C24" s="17" t="inlineStr">
        <is>
          <t>Healthcare Services</t>
        </is>
      </c>
      <c r="D24" s="156" t="n">
        <v>419199</v>
      </c>
      <c r="E24" s="7" t="n">
        <v>4065.39</v>
      </c>
      <c r="F24" s="8" t="n">
        <v>0.0143</v>
      </c>
      <c r="G24" s="39" t="n"/>
    </row>
    <row r="25">
      <c r="A25" s="38" t="inlineStr">
        <is>
          <t>Dixon Technologies (India) Ltd.</t>
        </is>
      </c>
      <c r="B25" s="17" t="inlineStr">
        <is>
          <t>INE935N01020</t>
        </is>
      </c>
      <c r="C25" s="17" t="inlineStr">
        <is>
          <t>Consumer Durables</t>
        </is>
      </c>
      <c r="D25" s="156" t="n">
        <v>24255</v>
      </c>
      <c r="E25" s="7" t="n">
        <v>3958.9</v>
      </c>
      <c r="F25" s="8" t="n">
        <v>0.0139</v>
      </c>
      <c r="G25" s="39" t="n"/>
    </row>
    <row r="26">
      <c r="A26" s="38" t="inlineStr">
        <is>
          <t>PB Fintech Ltd.</t>
        </is>
      </c>
      <c r="B26" s="17" t="inlineStr">
        <is>
          <t>INE417T01026</t>
        </is>
      </c>
      <c r="C26" s="17" t="inlineStr">
        <is>
          <t>Financial Technology (Fintech)</t>
        </is>
      </c>
      <c r="D26" s="156" t="n">
        <v>232102</v>
      </c>
      <c r="E26" s="7" t="n">
        <v>3950.38</v>
      </c>
      <c r="F26" s="8" t="n">
        <v>0.0139</v>
      </c>
      <c r="G26" s="39" t="n"/>
    </row>
    <row r="27">
      <c r="A27" s="38" t="inlineStr">
        <is>
          <t>TVS Motor Company Ltd.</t>
        </is>
      </c>
      <c r="B27" s="17" t="inlineStr">
        <is>
          <t>INE494B01023</t>
        </is>
      </c>
      <c r="C27" s="17" t="inlineStr">
        <is>
          <t>Automobiles</t>
        </is>
      </c>
      <c r="D27" s="156" t="n">
        <v>113961</v>
      </c>
      <c r="E27" s="7" t="n">
        <v>3918.78</v>
      </c>
      <c r="F27" s="8" t="n">
        <v>0.0138</v>
      </c>
      <c r="G27" s="39" t="n"/>
    </row>
    <row r="28">
      <c r="A28" s="38" t="inlineStr">
        <is>
          <t>Persistent Systems Ltd.</t>
        </is>
      </c>
      <c r="B28" s="17" t="inlineStr">
        <is>
          <t>INE262H01021</t>
        </is>
      </c>
      <c r="C28" s="17" t="inlineStr">
        <is>
          <t>IT - Software</t>
        </is>
      </c>
      <c r="D28" s="156" t="n">
        <v>80140</v>
      </c>
      <c r="E28" s="7" t="n">
        <v>3864.75</v>
      </c>
      <c r="F28" s="8" t="n">
        <v>0.0136</v>
      </c>
      <c r="G28" s="39" t="n"/>
    </row>
    <row r="29">
      <c r="A29" s="38" t="inlineStr">
        <is>
          <t>Max Healthcare Institute Ltd.</t>
        </is>
      </c>
      <c r="B29" s="17" t="inlineStr">
        <is>
          <t>INE027H01010</t>
        </is>
      </c>
      <c r="C29" s="17" t="inlineStr">
        <is>
          <t>Healthcare Services</t>
        </is>
      </c>
      <c r="D29" s="156" t="n">
        <v>345802</v>
      </c>
      <c r="E29" s="7" t="n">
        <v>3854.65</v>
      </c>
      <c r="F29" s="8" t="n">
        <v>0.0136</v>
      </c>
      <c r="G29" s="39" t="n"/>
    </row>
    <row r="30">
      <c r="A30" s="38" t="inlineStr">
        <is>
          <t>Coforge Ltd.</t>
        </is>
      </c>
      <c r="B30" s="17" t="inlineStr">
        <is>
          <t>INE591G01025</t>
        </is>
      </c>
      <c r="C30" s="17" t="inlineStr">
        <is>
          <t>IT - Software</t>
        </is>
      </c>
      <c r="D30" s="156" t="n">
        <v>236868</v>
      </c>
      <c r="E30" s="7" t="n">
        <v>3768.57</v>
      </c>
      <c r="F30" s="8" t="n">
        <v>0.0133</v>
      </c>
      <c r="G30" s="39" t="n"/>
    </row>
    <row r="31">
      <c r="A31" s="38" t="inlineStr">
        <is>
          <t>Sun Pharmaceutical Industries Ltd.</t>
        </is>
      </c>
      <c r="B31" s="17" t="inlineStr">
        <is>
          <t>INE044A01036</t>
        </is>
      </c>
      <c r="C31" s="17" t="inlineStr">
        <is>
          <t>Pharmaceuticals &amp; Biotechnology</t>
        </is>
      </c>
      <c r="D31" s="156" t="n">
        <v>234560</v>
      </c>
      <c r="E31" s="7" t="n">
        <v>3739.59</v>
      </c>
      <c r="F31" s="8" t="n">
        <v>0.0132</v>
      </c>
      <c r="G31" s="39" t="n"/>
    </row>
    <row r="32">
      <c r="A32" s="38" t="inlineStr">
        <is>
          <t>Divi's Laboratories Ltd.</t>
        </is>
      </c>
      <c r="B32" s="17" t="inlineStr">
        <is>
          <t>INE361B01024</t>
        </is>
      </c>
      <c r="C32" s="17" t="inlineStr">
        <is>
          <t>Pharmaceuticals &amp; Biotechnology</t>
        </is>
      </c>
      <c r="D32" s="156" t="n">
        <v>65260</v>
      </c>
      <c r="E32" s="7" t="n">
        <v>3712.97</v>
      </c>
      <c r="F32" s="8" t="n">
        <v>0.0131</v>
      </c>
      <c r="G32" s="39" t="n"/>
    </row>
    <row r="33">
      <c r="A33" s="38" t="inlineStr">
        <is>
          <t>Multi Commodity Exchange Of India Ltd.</t>
        </is>
      </c>
      <c r="B33" s="17" t="inlineStr">
        <is>
          <t>INE745G01035</t>
        </is>
      </c>
      <c r="C33" s="17" t="inlineStr">
        <is>
          <t>Capital Markets</t>
        </is>
      </c>
      <c r="D33" s="156" t="n">
        <v>47618</v>
      </c>
      <c r="E33" s="7" t="n">
        <v>3712.3</v>
      </c>
      <c r="F33" s="8" t="n">
        <v>0.0131</v>
      </c>
      <c r="G33" s="39" t="n"/>
    </row>
    <row r="34">
      <c r="A34" s="38" t="inlineStr">
        <is>
          <t>Maruti Suzuki India Ltd.</t>
        </is>
      </c>
      <c r="B34" s="17" t="inlineStr">
        <is>
          <t>INE585B01010</t>
        </is>
      </c>
      <c r="C34" s="17" t="inlineStr">
        <is>
          <t>Automobiles</t>
        </is>
      </c>
      <c r="D34" s="156" t="n">
        <v>23055</v>
      </c>
      <c r="E34" s="7" t="n">
        <v>3695.49</v>
      </c>
      <c r="F34" s="8" t="n">
        <v>0.013</v>
      </c>
      <c r="G34" s="39" t="n"/>
    </row>
    <row r="35">
      <c r="A35" s="38" t="inlineStr">
        <is>
          <t>Eicher Motors Ltd.</t>
        </is>
      </c>
      <c r="B35" s="17" t="inlineStr">
        <is>
          <t>INE066A01021</t>
        </is>
      </c>
      <c r="C35" s="17" t="inlineStr">
        <is>
          <t>Automobiles</t>
        </is>
      </c>
      <c r="D35" s="156" t="n">
        <v>49483</v>
      </c>
      <c r="E35" s="7" t="n">
        <v>3466.53</v>
      </c>
      <c r="F35" s="8" t="n">
        <v>0.0122</v>
      </c>
      <c r="G35" s="39" t="n"/>
    </row>
    <row r="36">
      <c r="A36" s="38" t="inlineStr">
        <is>
          <t>Tata Consumer Products Ltd.</t>
        </is>
      </c>
      <c r="B36" s="17" t="inlineStr">
        <is>
          <t>INE192A01025</t>
        </is>
      </c>
      <c r="C36" s="17" t="inlineStr">
        <is>
          <t>Agricultural Food &amp; other Products</t>
        </is>
      </c>
      <c r="D36" s="156" t="n">
        <v>304256</v>
      </c>
      <c r="E36" s="7" t="n">
        <v>3435.96</v>
      </c>
      <c r="F36" s="8" t="n">
        <v>0.0121</v>
      </c>
      <c r="G36" s="39" t="n"/>
    </row>
    <row r="37">
      <c r="A37" s="38" t="inlineStr">
        <is>
          <t>Titan Company Ltd.</t>
        </is>
      </c>
      <c r="B37" s="17" t="inlineStr">
        <is>
          <t>INE280A01028</t>
        </is>
      </c>
      <c r="C37" s="17" t="inlineStr">
        <is>
          <t>Consumer Durables</t>
        </is>
      </c>
      <c r="D37" s="156" t="n">
        <v>99866</v>
      </c>
      <c r="E37" s="7" t="n">
        <v>3362.49</v>
      </c>
      <c r="F37" s="8" t="n">
        <v>0.0118</v>
      </c>
      <c r="G37" s="39" t="n"/>
    </row>
    <row r="38">
      <c r="A38" s="38" t="inlineStr">
        <is>
          <t>Marico Ltd.</t>
        </is>
      </c>
      <c r="B38" s="17" t="inlineStr">
        <is>
          <t>INE196A01026</t>
        </is>
      </c>
      <c r="C38" s="17" t="inlineStr">
        <is>
          <t>Agricultural Food &amp; other Products</t>
        </is>
      </c>
      <c r="D38" s="156" t="n">
        <v>480987</v>
      </c>
      <c r="E38" s="7" t="n">
        <v>3354.4</v>
      </c>
      <c r="F38" s="8" t="n">
        <v>0.0118</v>
      </c>
      <c r="G38" s="39" t="n"/>
    </row>
    <row r="39">
      <c r="A39" s="38" t="inlineStr">
        <is>
          <t>Muthoot Finance Ltd.</t>
        </is>
      </c>
      <c r="B39" s="17" t="inlineStr">
        <is>
          <t>INE414G01012</t>
        </is>
      </c>
      <c r="C39" s="17" t="inlineStr">
        <is>
          <t>Finance</t>
        </is>
      </c>
      <c r="D39" s="156" t="n">
        <v>107756</v>
      </c>
      <c r="E39" s="7" t="n">
        <v>3315.76</v>
      </c>
      <c r="F39" s="8" t="n">
        <v>0.0117</v>
      </c>
      <c r="G39" s="39" t="n"/>
    </row>
    <row r="40">
      <c r="A40" s="38" t="inlineStr">
        <is>
          <t>Bharat Electronics Ltd.</t>
        </is>
      </c>
      <c r="B40" s="17" t="inlineStr">
        <is>
          <t>INE263A01024</t>
        </is>
      </c>
      <c r="C40" s="17" t="inlineStr">
        <is>
          <t>Aerospace &amp; Defense</t>
        </is>
      </c>
      <c r="D40" s="156" t="n">
        <v>811959</v>
      </c>
      <c r="E40" s="7" t="n">
        <v>3279.91</v>
      </c>
      <c r="F40" s="8" t="n">
        <v>0.0115</v>
      </c>
      <c r="G40" s="39" t="n"/>
    </row>
    <row r="41">
      <c r="A41" s="38" t="inlineStr">
        <is>
          <t>Godrej Properties Ltd.</t>
        </is>
      </c>
      <c r="B41" s="17" t="inlineStr">
        <is>
          <t>INE484J01027</t>
        </is>
      </c>
      <c r="C41" s="17" t="inlineStr">
        <is>
          <t>Realty</t>
        </is>
      </c>
      <c r="D41" s="156" t="n">
        <v>164821</v>
      </c>
      <c r="E41" s="7" t="n">
        <v>3245</v>
      </c>
      <c r="F41" s="8" t="n">
        <v>0.0114</v>
      </c>
      <c r="G41" s="39" t="n"/>
    </row>
    <row r="42">
      <c r="A42" s="38" t="inlineStr">
        <is>
          <t>Kotak Mahindra Bank Ltd.</t>
        </is>
      </c>
      <c r="B42" s="17" t="inlineStr">
        <is>
          <t>INE237A01028</t>
        </is>
      </c>
      <c r="C42" s="17" t="inlineStr">
        <is>
          <t>Banks</t>
        </is>
      </c>
      <c r="D42" s="156" t="n">
        <v>160012</v>
      </c>
      <c r="E42" s="7" t="n">
        <v>3188.56</v>
      </c>
      <c r="F42" s="8" t="n">
        <v>0.0112</v>
      </c>
      <c r="G42" s="39" t="n"/>
    </row>
    <row r="43">
      <c r="A43" s="38" t="inlineStr">
        <is>
          <t>Shriram Finance Ltd.</t>
        </is>
      </c>
      <c r="B43" s="17" t="inlineStr">
        <is>
          <t>INE721A01047</t>
        </is>
      </c>
      <c r="C43" s="17" t="inlineStr">
        <is>
          <t>Finance</t>
        </is>
      </c>
      <c r="D43" s="156" t="n">
        <v>496436</v>
      </c>
      <c r="E43" s="7" t="n">
        <v>3058.54</v>
      </c>
      <c r="F43" s="8" t="n">
        <v>0.0108</v>
      </c>
      <c r="G43" s="39" t="n"/>
    </row>
    <row r="44">
      <c r="A44" s="38" t="inlineStr">
        <is>
          <t>Hindustan Unilever Ltd.</t>
        </is>
      </c>
      <c r="B44" s="17" t="inlineStr">
        <is>
          <t>INE030A01027</t>
        </is>
      </c>
      <c r="C44" s="17" t="inlineStr">
        <is>
          <t>Diversified FMCG</t>
        </is>
      </c>
      <c r="D44" s="156" t="n">
        <v>121402</v>
      </c>
      <c r="E44" s="7" t="n">
        <v>3052.53</v>
      </c>
      <c r="F44" s="8" t="n">
        <v>0.0107</v>
      </c>
      <c r="G44" s="39" t="n"/>
    </row>
    <row r="45">
      <c r="A45" s="38" t="inlineStr">
        <is>
          <t>Radico Khaitan Ltd.</t>
        </is>
      </c>
      <c r="B45" s="17" t="inlineStr">
        <is>
          <t>INE944F01028</t>
        </is>
      </c>
      <c r="C45" s="17" t="inlineStr">
        <is>
          <t>Beverages</t>
        </is>
      </c>
      <c r="D45" s="156" t="n">
        <v>102837</v>
      </c>
      <c r="E45" s="7" t="n">
        <v>2969.83</v>
      </c>
      <c r="F45" s="8" t="n">
        <v>0.0105</v>
      </c>
      <c r="G45" s="39" t="n"/>
    </row>
    <row r="46">
      <c r="A46" s="38" t="inlineStr">
        <is>
          <t>KEI Industries Ltd.</t>
        </is>
      </c>
      <c r="B46" s="17" t="inlineStr">
        <is>
          <t>INE878B01027</t>
        </is>
      </c>
      <c r="C46" s="17" t="inlineStr">
        <is>
          <t>Industrial Products</t>
        </is>
      </c>
      <c r="D46" s="156" t="n">
        <v>72850</v>
      </c>
      <c r="E46" s="7" t="n">
        <v>2959.39</v>
      </c>
      <c r="F46" s="8" t="n">
        <v>0.0104</v>
      </c>
      <c r="G46" s="39" t="n"/>
    </row>
    <row r="47">
      <c r="A47" s="38" t="inlineStr">
        <is>
          <t>GE Vernova T&amp;D India Limited</t>
        </is>
      </c>
      <c r="B47" s="17" t="inlineStr">
        <is>
          <t>INE200A01026</t>
        </is>
      </c>
      <c r="C47" s="17" t="inlineStr">
        <is>
          <t>Electrical Equipment</t>
        </is>
      </c>
      <c r="D47" s="156" t="n">
        <v>99888</v>
      </c>
      <c r="E47" s="7" t="n">
        <v>2957.18</v>
      </c>
      <c r="F47" s="8" t="n">
        <v>0.0104</v>
      </c>
      <c r="G47" s="39" t="n"/>
    </row>
    <row r="48">
      <c r="A48" s="38" t="inlineStr">
        <is>
          <t>Trent Ltd.</t>
        </is>
      </c>
      <c r="B48" s="17" t="inlineStr">
        <is>
          <t>INE849A01020</t>
        </is>
      </c>
      <c r="C48" s="17" t="inlineStr">
        <is>
          <t>Retailing</t>
        </is>
      </c>
      <c r="D48" s="156" t="n">
        <v>62615</v>
      </c>
      <c r="E48" s="7" t="n">
        <v>2928.82</v>
      </c>
      <c r="F48" s="8" t="n">
        <v>0.0103</v>
      </c>
      <c r="G48" s="39" t="n"/>
    </row>
    <row r="49">
      <c r="A49" s="38" t="inlineStr">
        <is>
          <t>Hindalco Industries Ltd.</t>
        </is>
      </c>
      <c r="B49" s="17" t="inlineStr">
        <is>
          <t>INE038A01020</t>
        </is>
      </c>
      <c r="C49" s="17" t="inlineStr">
        <is>
          <t>Non - Ferrous Metals</t>
        </is>
      </c>
      <c r="D49" s="156" t="n">
        <v>382910</v>
      </c>
      <c r="E49" s="7" t="n">
        <v>2917.58</v>
      </c>
      <c r="F49" s="8" t="n">
        <v>0.0103</v>
      </c>
      <c r="G49" s="39" t="n"/>
    </row>
    <row r="50">
      <c r="A50" s="38" t="inlineStr">
        <is>
          <t>Britannia Industries Ltd.</t>
        </is>
      </c>
      <c r="B50" s="17" t="inlineStr">
        <is>
          <t>INE216A01030</t>
        </is>
      </c>
      <c r="C50" s="17" t="inlineStr">
        <is>
          <t>Food Products</t>
        </is>
      </c>
      <c r="D50" s="156" t="n">
        <v>48337</v>
      </c>
      <c r="E50" s="7" t="n">
        <v>2895.87</v>
      </c>
      <c r="F50" s="8" t="n">
        <v>0.0102</v>
      </c>
      <c r="G50" s="39" t="n"/>
    </row>
    <row r="51">
      <c r="A51" s="38" t="inlineStr">
        <is>
          <t>Vishal Mega Mart Ltd</t>
        </is>
      </c>
      <c r="B51" s="17" t="inlineStr">
        <is>
          <t>INE01EA01019</t>
        </is>
      </c>
      <c r="C51" s="17" t="inlineStr">
        <is>
          <t>Retailing</t>
        </is>
      </c>
      <c r="D51" s="156" t="n">
        <v>1858024</v>
      </c>
      <c r="E51" s="7" t="n">
        <v>2768.64</v>
      </c>
      <c r="F51" s="8" t="n">
        <v>0.0097</v>
      </c>
      <c r="G51" s="39" t="n"/>
    </row>
    <row r="52">
      <c r="A52" s="38" t="inlineStr">
        <is>
          <t>Cholamandalam Investment &amp; Finance Company Ltd.</t>
        </is>
      </c>
      <c r="B52" s="17" t="inlineStr">
        <is>
          <t>INE121A01024</t>
        </is>
      </c>
      <c r="C52" s="17" t="inlineStr">
        <is>
          <t>Finance</t>
        </is>
      </c>
      <c r="D52" s="156" t="n">
        <v>167611</v>
      </c>
      <c r="E52" s="7" t="n">
        <v>2699.88</v>
      </c>
      <c r="F52" s="8" t="n">
        <v>0.0095</v>
      </c>
      <c r="G52" s="39" t="n"/>
    </row>
    <row r="53">
      <c r="A53" s="38" t="inlineStr">
        <is>
          <t>KFIN Technologies Ltd.</t>
        </is>
      </c>
      <c r="B53" s="17" t="inlineStr">
        <is>
          <t>INE138Y01010</t>
        </is>
      </c>
      <c r="C53" s="17" t="inlineStr">
        <is>
          <t>Capital Markets</t>
        </is>
      </c>
      <c r="D53" s="156" t="n">
        <v>256231</v>
      </c>
      <c r="E53" s="7" t="n">
        <v>2694.78</v>
      </c>
      <c r="F53" s="8" t="n">
        <v>0.0095</v>
      </c>
      <c r="G53" s="39" t="n"/>
    </row>
    <row r="54">
      <c r="A54" s="38" t="inlineStr">
        <is>
          <t>Creditaccess Grameen Ltd.</t>
        </is>
      </c>
      <c r="B54" s="17" t="inlineStr">
        <is>
          <t>INE741K01010</t>
        </is>
      </c>
      <c r="C54" s="17" t="inlineStr">
        <is>
          <t>Finance</t>
        </is>
      </c>
      <c r="D54" s="156" t="n">
        <v>198314</v>
      </c>
      <c r="E54" s="7" t="n">
        <v>2683.59</v>
      </c>
      <c r="F54" s="8" t="n">
        <v>0.0094</v>
      </c>
      <c r="G54" s="39" t="n"/>
    </row>
    <row r="55">
      <c r="A55" s="38" t="inlineStr">
        <is>
          <t>Indian Bank</t>
        </is>
      </c>
      <c r="B55" s="17" t="inlineStr">
        <is>
          <t>INE562A01011</t>
        </is>
      </c>
      <c r="C55" s="17" t="inlineStr">
        <is>
          <t>Banks</t>
        </is>
      </c>
      <c r="D55" s="156" t="n">
        <v>356941</v>
      </c>
      <c r="E55" s="7" t="n">
        <v>2679.56</v>
      </c>
      <c r="F55" s="8" t="n">
        <v>0.0094</v>
      </c>
      <c r="G55" s="39" t="n"/>
    </row>
    <row r="56">
      <c r="A56" s="38" t="inlineStr">
        <is>
          <t>The Indian Hotels Company Ltd.</t>
        </is>
      </c>
      <c r="B56" s="17" t="inlineStr">
        <is>
          <t>INE053A01029</t>
        </is>
      </c>
      <c r="C56" s="17" t="inlineStr">
        <is>
          <t>Leisure Services</t>
        </is>
      </c>
      <c r="D56" s="156" t="n">
        <v>365628</v>
      </c>
      <c r="E56" s="7" t="n">
        <v>2633.62</v>
      </c>
      <c r="F56" s="8" t="n">
        <v>0.009299999999999999</v>
      </c>
      <c r="G56" s="39" t="n"/>
    </row>
    <row r="57">
      <c r="A57" s="38" t="inlineStr">
        <is>
          <t>Home First Finance Company India Ltd.</t>
        </is>
      </c>
      <c r="B57" s="17" t="inlineStr">
        <is>
          <t>INE481N01025</t>
        </is>
      </c>
      <c r="C57" s="17" t="inlineStr">
        <is>
          <t>Finance</t>
        </is>
      </c>
      <c r="D57" s="156" t="n">
        <v>214501</v>
      </c>
      <c r="E57" s="7" t="n">
        <v>2608.33</v>
      </c>
      <c r="F57" s="8" t="n">
        <v>0.0092</v>
      </c>
      <c r="G57" s="39" t="n"/>
    </row>
    <row r="58">
      <c r="A58" s="38" t="inlineStr">
        <is>
          <t>Sundaram Finance Ltd.</t>
        </is>
      </c>
      <c r="B58" s="17" t="inlineStr">
        <is>
          <t>INE660A01013</t>
        </is>
      </c>
      <c r="C58" s="17" t="inlineStr">
        <is>
          <t>Finance</t>
        </is>
      </c>
      <c r="D58" s="156" t="n">
        <v>56273</v>
      </c>
      <c r="E58" s="7" t="n">
        <v>2482.48</v>
      </c>
      <c r="F58" s="8" t="n">
        <v>0.008699999999999999</v>
      </c>
      <c r="G58" s="39" t="n"/>
    </row>
    <row r="59">
      <c r="A59" s="38" t="inlineStr">
        <is>
          <t>HCL Technologies Ltd.</t>
        </is>
      </c>
      <c r="B59" s="17" t="inlineStr">
        <is>
          <t>INE860A01027</t>
        </is>
      </c>
      <c r="C59" s="17" t="inlineStr">
        <is>
          <t>IT - Software</t>
        </is>
      </c>
      <c r="D59" s="156" t="n">
        <v>174618</v>
      </c>
      <c r="E59" s="7" t="n">
        <v>2418.63</v>
      </c>
      <c r="F59" s="8" t="n">
        <v>0.008500000000000001</v>
      </c>
      <c r="G59" s="39" t="n"/>
    </row>
    <row r="60">
      <c r="A60" s="38" t="inlineStr">
        <is>
          <t>UNO Minda Ltd.</t>
        </is>
      </c>
      <c r="B60" s="17" t="inlineStr">
        <is>
          <t>INE405E01023</t>
        </is>
      </c>
      <c r="C60" s="17" t="inlineStr">
        <is>
          <t>Auto Components</t>
        </is>
      </c>
      <c r="D60" s="156" t="n">
        <v>183870</v>
      </c>
      <c r="E60" s="7" t="n">
        <v>2388.1</v>
      </c>
      <c r="F60" s="8" t="n">
        <v>0.008399999999999999</v>
      </c>
      <c r="G60" s="39" t="n"/>
    </row>
    <row r="61">
      <c r="A61" s="38" t="inlineStr">
        <is>
          <t>The Phoenix Mills Ltd.</t>
        </is>
      </c>
      <c r="B61" s="17" t="inlineStr">
        <is>
          <t>INE211B01039</t>
        </is>
      </c>
      <c r="C61" s="17" t="inlineStr">
        <is>
          <t>Realty</t>
        </is>
      </c>
      <c r="D61" s="156" t="n">
        <v>144726</v>
      </c>
      <c r="E61" s="7" t="n">
        <v>2251.21</v>
      </c>
      <c r="F61" s="8" t="n">
        <v>0.007900000000000001</v>
      </c>
      <c r="G61" s="39" t="n"/>
    </row>
    <row r="62">
      <c r="A62" s="38" t="inlineStr">
        <is>
          <t>Oil India Ltd.</t>
        </is>
      </c>
      <c r="B62" s="17" t="inlineStr">
        <is>
          <t>INE274J01014</t>
        </is>
      </c>
      <c r="C62" s="17" t="inlineStr">
        <is>
          <t>Oil</t>
        </is>
      </c>
      <c r="D62" s="156" t="n">
        <v>537809</v>
      </c>
      <c r="E62" s="7" t="n">
        <v>2225.45</v>
      </c>
      <c r="F62" s="8" t="n">
        <v>0.0078</v>
      </c>
      <c r="G62" s="39" t="n"/>
    </row>
    <row r="63">
      <c r="A63" s="38" t="inlineStr">
        <is>
          <t>IPCA Laboratories Ltd.</t>
        </is>
      </c>
      <c r="B63" s="17" t="inlineStr">
        <is>
          <t>INE571A01038</t>
        </is>
      </c>
      <c r="C63" s="17" t="inlineStr">
        <is>
          <t>Pharmaceuticals &amp; Biotechnology</t>
        </is>
      </c>
      <c r="D63" s="156" t="n">
        <v>166060</v>
      </c>
      <c r="E63" s="7" t="n">
        <v>2223.54</v>
      </c>
      <c r="F63" s="8" t="n">
        <v>0.0078</v>
      </c>
      <c r="G63" s="39" t="n"/>
    </row>
    <row r="64">
      <c r="A64" s="38" t="inlineStr">
        <is>
          <t>Jindal Stainless Ltd.</t>
        </is>
      </c>
      <c r="B64" s="17" t="inlineStr">
        <is>
          <t>INE220G01021</t>
        </is>
      </c>
      <c r="C64" s="17" t="inlineStr">
        <is>
          <t>Ferrous Metals</t>
        </is>
      </c>
      <c r="D64" s="156" t="n">
        <v>299201</v>
      </c>
      <c r="E64" s="7" t="n">
        <v>2207.36</v>
      </c>
      <c r="F64" s="8" t="n">
        <v>0.0078</v>
      </c>
      <c r="G64" s="39" t="n"/>
    </row>
    <row r="65">
      <c r="A65" s="38" t="inlineStr">
        <is>
          <t>Lupin Ltd.</t>
        </is>
      </c>
      <c r="B65" s="17" t="inlineStr">
        <is>
          <t>INE326A01037</t>
        </is>
      </c>
      <c r="C65" s="17" t="inlineStr">
        <is>
          <t>Pharmaceuticals &amp; Biotechnology</t>
        </is>
      </c>
      <c r="D65" s="156" t="n">
        <v>115445</v>
      </c>
      <c r="E65" s="7" t="n">
        <v>2206.5</v>
      </c>
      <c r="F65" s="8" t="n">
        <v>0.0078</v>
      </c>
      <c r="G65" s="39" t="n"/>
    </row>
    <row r="66">
      <c r="A66" s="38" t="inlineStr">
        <is>
          <t>Bikaji Foods International Ltd.</t>
        </is>
      </c>
      <c r="B66" s="17" t="inlineStr">
        <is>
          <t>INE00E101023</t>
        </is>
      </c>
      <c r="C66" s="17" t="inlineStr">
        <is>
          <t>Food Products</t>
        </is>
      </c>
      <c r="D66" s="156" t="n">
        <v>275471</v>
      </c>
      <c r="E66" s="7" t="n">
        <v>2049.92</v>
      </c>
      <c r="F66" s="8" t="n">
        <v>0.0072</v>
      </c>
      <c r="G66" s="39" t="n"/>
    </row>
    <row r="67">
      <c r="A67" s="38" t="inlineStr">
        <is>
          <t>Endurance Technologies Ltd.</t>
        </is>
      </c>
      <c r="B67" s="17" t="inlineStr">
        <is>
          <t>INE913H01037</t>
        </is>
      </c>
      <c r="C67" s="17" t="inlineStr">
        <is>
          <t>Auto Components</t>
        </is>
      </c>
      <c r="D67" s="156" t="n">
        <v>74071</v>
      </c>
      <c r="E67" s="7" t="n">
        <v>2033.55</v>
      </c>
      <c r="F67" s="8" t="n">
        <v>0.0072</v>
      </c>
      <c r="G67" s="39" t="n"/>
    </row>
    <row r="68">
      <c r="A68" s="38" t="inlineStr">
        <is>
          <t>Tech Mahindra Ltd.</t>
        </is>
      </c>
      <c r="B68" s="17" t="inlineStr">
        <is>
          <t>INE669C01036</t>
        </is>
      </c>
      <c r="C68" s="17" t="inlineStr">
        <is>
          <t>IT - Software</t>
        </is>
      </c>
      <c r="D68" s="156" t="n">
        <v>132272</v>
      </c>
      <c r="E68" s="7" t="n">
        <v>1852.2</v>
      </c>
      <c r="F68" s="8" t="n">
        <v>0.0065</v>
      </c>
      <c r="G68" s="39" t="n"/>
    </row>
    <row r="69">
      <c r="A69" s="38" t="inlineStr">
        <is>
          <t>Hindustan Petroleum Corporation Ltd.</t>
        </is>
      </c>
      <c r="B69" s="17" t="inlineStr">
        <is>
          <t>INE094A01015</t>
        </is>
      </c>
      <c r="C69" s="17" t="inlineStr">
        <is>
          <t>Petroleum Products</t>
        </is>
      </c>
      <c r="D69" s="156" t="n">
        <v>387139</v>
      </c>
      <c r="E69" s="7" t="n">
        <v>1716.57</v>
      </c>
      <c r="F69" s="8" t="n">
        <v>0.006</v>
      </c>
      <c r="G69" s="39" t="n"/>
    </row>
    <row r="70">
      <c r="A70" s="38" t="inlineStr">
        <is>
          <t>Cummins India Ltd.</t>
        </is>
      </c>
      <c r="B70" s="17" t="inlineStr">
        <is>
          <t>INE298A01020</t>
        </is>
      </c>
      <c r="C70" s="17" t="inlineStr">
        <is>
          <t>Industrial Products</t>
        </is>
      </c>
      <c r="D70" s="156" t="n">
        <v>42283</v>
      </c>
      <c r="E70" s="7" t="n">
        <v>1660.24</v>
      </c>
      <c r="F70" s="8" t="n">
        <v>0.0058</v>
      </c>
      <c r="G70" s="39" t="n"/>
    </row>
    <row r="71">
      <c r="A71" s="38" t="inlineStr">
        <is>
          <t>Astral Ltd.</t>
        </is>
      </c>
      <c r="B71" s="17" t="inlineStr">
        <is>
          <t>INE006I01046</t>
        </is>
      </c>
      <c r="C71" s="17" t="inlineStr">
        <is>
          <t>Industrial Products</t>
        </is>
      </c>
      <c r="D71" s="156" t="n">
        <v>119037</v>
      </c>
      <c r="E71" s="7" t="n">
        <v>1626.52</v>
      </c>
      <c r="F71" s="8" t="n">
        <v>0.0057</v>
      </c>
      <c r="G71" s="39" t="n"/>
    </row>
    <row r="72">
      <c r="A72" s="38" t="inlineStr">
        <is>
          <t>Kaynes Technology India Ltd.</t>
        </is>
      </c>
      <c r="B72" s="17" t="inlineStr">
        <is>
          <t>INE918Z01012</t>
        </is>
      </c>
      <c r="C72" s="17" t="inlineStr">
        <is>
          <t>Industrial Manufacturing</t>
        </is>
      </c>
      <c r="D72" s="156" t="n">
        <v>22665</v>
      </c>
      <c r="E72" s="7" t="n">
        <v>1598.34</v>
      </c>
      <c r="F72" s="8" t="n">
        <v>0.0056</v>
      </c>
      <c r="G72" s="39" t="n"/>
    </row>
    <row r="73">
      <c r="A73" s="38" t="inlineStr">
        <is>
          <t>Craftsman Automation Ltd.</t>
        </is>
      </c>
      <c r="B73" s="17" t="inlineStr">
        <is>
          <t>INE00LO01017</t>
        </is>
      </c>
      <c r="C73" s="17" t="inlineStr">
        <is>
          <t>Auto Components</t>
        </is>
      </c>
      <c r="D73" s="156" t="n">
        <v>22092</v>
      </c>
      <c r="E73" s="7" t="n">
        <v>1500.82</v>
      </c>
      <c r="F73" s="8" t="n">
        <v>0.0053</v>
      </c>
      <c r="G73" s="39" t="n"/>
    </row>
    <row r="74">
      <c r="A74" s="38" t="inlineStr">
        <is>
          <t>Ashok Leyland Ltd.</t>
        </is>
      </c>
      <c r="B74" s="17" t="inlineStr">
        <is>
          <t>INE208A01029</t>
        </is>
      </c>
      <c r="C74" s="17" t="inlineStr">
        <is>
          <t>Agricultural, Commercial &amp; Construction Vehicles</t>
        </is>
      </c>
      <c r="D74" s="156" t="n">
        <v>1042490</v>
      </c>
      <c r="E74" s="7" t="n">
        <v>1487.32</v>
      </c>
      <c r="F74" s="8" t="n">
        <v>0.0052</v>
      </c>
      <c r="G74" s="39" t="n"/>
    </row>
    <row r="75">
      <c r="A75" s="38" t="inlineStr">
        <is>
          <t>Hindustan Aeronautics Ltd.</t>
        </is>
      </c>
      <c r="B75" s="17" t="inlineStr">
        <is>
          <t>INE066F01020</t>
        </is>
      </c>
      <c r="C75" s="17" t="inlineStr">
        <is>
          <t>Aerospace &amp; Defense</t>
        </is>
      </c>
      <c r="D75" s="156" t="n">
        <v>31282</v>
      </c>
      <c r="E75" s="7" t="n">
        <v>1484.8</v>
      </c>
      <c r="F75" s="8" t="n">
        <v>0.0052</v>
      </c>
      <c r="G75" s="39" t="n"/>
    </row>
    <row r="76">
      <c r="A76" s="38" t="inlineStr">
        <is>
          <t>City Union Bank Ltd.</t>
        </is>
      </c>
      <c r="B76" s="17" t="inlineStr">
        <is>
          <t>INE491A01021</t>
        </is>
      </c>
      <c r="C76" s="17" t="inlineStr">
        <is>
          <t>Banks</t>
        </is>
      </c>
      <c r="D76" s="156" t="n">
        <v>680366</v>
      </c>
      <c r="E76" s="7" t="n">
        <v>1454.15</v>
      </c>
      <c r="F76" s="8" t="n">
        <v>0.0051</v>
      </c>
      <c r="G76" s="39" t="n"/>
    </row>
    <row r="77">
      <c r="A77" s="38" t="inlineStr">
        <is>
          <t>SRF Ltd.</t>
        </is>
      </c>
      <c r="B77" s="17" t="inlineStr">
        <is>
          <t>INE647A01010</t>
        </is>
      </c>
      <c r="C77" s="17" t="inlineStr">
        <is>
          <t>Chemicals &amp; Petrochemicals</t>
        </is>
      </c>
      <c r="D77" s="156" t="n">
        <v>48937</v>
      </c>
      <c r="E77" s="7" t="n">
        <v>1381.79</v>
      </c>
      <c r="F77" s="8" t="n">
        <v>0.0049</v>
      </c>
      <c r="G77" s="39" t="n"/>
    </row>
    <row r="78">
      <c r="A78" s="38" t="inlineStr">
        <is>
          <t>Navin Fluorine International Ltd.</t>
        </is>
      </c>
      <c r="B78" s="17" t="inlineStr">
        <is>
          <t>INE048G01026</t>
        </is>
      </c>
      <c r="C78" s="17" t="inlineStr">
        <is>
          <t>Chemicals &amp; Petrochemicals</t>
        </is>
      </c>
      <c r="D78" s="156" t="n">
        <v>29609</v>
      </c>
      <c r="E78" s="7" t="n">
        <v>1368.38</v>
      </c>
      <c r="F78" s="8" t="n">
        <v>0.0048</v>
      </c>
      <c r="G78" s="39" t="n"/>
    </row>
    <row r="79">
      <c r="A79" s="38" t="inlineStr">
        <is>
          <t>Karur Vysya Bank Ltd.</t>
        </is>
      </c>
      <c r="B79" s="17" t="inlineStr">
        <is>
          <t>INE036D01028</t>
        </is>
      </c>
      <c r="C79" s="17" t="inlineStr">
        <is>
          <t>Banks</t>
        </is>
      </c>
      <c r="D79" s="156" t="n">
        <v>633550</v>
      </c>
      <c r="E79" s="7" t="n">
        <v>1336.22</v>
      </c>
      <c r="F79" s="8" t="n">
        <v>0.0047</v>
      </c>
      <c r="G79" s="39" t="n"/>
    </row>
    <row r="80">
      <c r="A80" s="38" t="inlineStr">
        <is>
          <t>Mazagon Dock Shipbuilders Ltd.</t>
        </is>
      </c>
      <c r="B80" s="17" t="inlineStr">
        <is>
          <t>INE249Z01020</t>
        </is>
      </c>
      <c r="C80" s="17" t="inlineStr">
        <is>
          <t>Industrial Manufacturing</t>
        </is>
      </c>
      <c r="D80" s="156" t="n">
        <v>41945</v>
      </c>
      <c r="E80" s="7" t="n">
        <v>1158.31</v>
      </c>
      <c r="F80" s="8" t="n">
        <v>0.0041</v>
      </c>
      <c r="G80" s="39" t="n"/>
    </row>
    <row r="81">
      <c r="A81" s="38" t="inlineStr">
        <is>
          <t>Tata Motors Ltd.</t>
        </is>
      </c>
      <c r="B81" s="17" t="inlineStr">
        <is>
          <t>INE155A01022</t>
        </is>
      </c>
      <c r="C81" s="17" t="inlineStr">
        <is>
          <t>Automobiles</t>
        </is>
      </c>
      <c r="D81" s="156" t="n">
        <v>166627</v>
      </c>
      <c r="E81" s="7" t="n">
        <v>1133.4</v>
      </c>
      <c r="F81" s="8" t="n">
        <v>0.004</v>
      </c>
      <c r="G81" s="39" t="n"/>
    </row>
    <row r="82">
      <c r="A82" s="38" t="inlineStr">
        <is>
          <t>SBI Life Insurance Company Ltd.</t>
        </is>
      </c>
      <c r="B82" s="17" t="inlineStr">
        <is>
          <t>INE123W01016</t>
        </is>
      </c>
      <c r="C82" s="17" t="inlineStr">
        <is>
          <t>Insurance</t>
        </is>
      </c>
      <c r="D82" s="156" t="n">
        <v>62600</v>
      </c>
      <c r="E82" s="7" t="n">
        <v>1120.92</v>
      </c>
      <c r="F82" s="8" t="n">
        <v>0.0039</v>
      </c>
      <c r="G82" s="39" t="n"/>
    </row>
    <row r="83">
      <c r="A83" s="38" t="inlineStr">
        <is>
          <t>Alembic Pharmaceuticals Ltd.</t>
        </is>
      </c>
      <c r="B83" s="17" t="inlineStr">
        <is>
          <t>INE901L01018</t>
        </is>
      </c>
      <c r="C83" s="17" t="inlineStr">
        <is>
          <t>Pharmaceuticals &amp; Biotechnology</t>
        </is>
      </c>
      <c r="D83" s="156" t="n">
        <v>115624</v>
      </c>
      <c r="E83" s="7" t="n">
        <v>1042.18</v>
      </c>
      <c r="F83" s="8" t="n">
        <v>0.0037</v>
      </c>
      <c r="G83" s="39" t="n"/>
    </row>
    <row r="84">
      <c r="A84" s="38" t="inlineStr">
        <is>
          <t>Firstsource Solutions Ltd.</t>
        </is>
      </c>
      <c r="B84" s="17" t="inlineStr">
        <is>
          <t>INE684F01012</t>
        </is>
      </c>
      <c r="C84" s="17" t="inlineStr">
        <is>
          <t>Commercial Services &amp; Supplies</t>
        </is>
      </c>
      <c r="D84" s="156" t="n">
        <v>285109</v>
      </c>
      <c r="E84" s="7" t="n">
        <v>937.4400000000001</v>
      </c>
      <c r="F84" s="8" t="n">
        <v>0.0033</v>
      </c>
      <c r="G84" s="39" t="n"/>
    </row>
    <row r="85">
      <c r="A85" s="38" t="inlineStr">
        <is>
          <t>Kajaria Ceramics Ltd.</t>
        </is>
      </c>
      <c r="B85" s="17" t="inlineStr">
        <is>
          <t>INE217B01036</t>
        </is>
      </c>
      <c r="C85" s="17" t="inlineStr">
        <is>
          <t>Consumer Durables</t>
        </is>
      </c>
      <c r="D85" s="156" t="n">
        <v>78738</v>
      </c>
      <c r="E85" s="7" t="n">
        <v>918.71</v>
      </c>
      <c r="F85" s="8" t="n">
        <v>0.0032</v>
      </c>
      <c r="G85" s="39" t="n"/>
    </row>
    <row r="86">
      <c r="A86" s="38" t="inlineStr">
        <is>
          <t>VARUN BEVERAGES LIMITED</t>
        </is>
      </c>
      <c r="B86" s="17" t="inlineStr">
        <is>
          <t>INE200M01039</t>
        </is>
      </c>
      <c r="C86" s="17" t="inlineStr">
        <is>
          <t>Beverages</t>
        </is>
      </c>
      <c r="D86" s="156" t="n">
        <v>169838</v>
      </c>
      <c r="E86" s="7" t="n">
        <v>753.5700000000001</v>
      </c>
      <c r="F86" s="8" t="n">
        <v>0.0027</v>
      </c>
      <c r="G86" s="39" t="n"/>
    </row>
    <row r="87">
      <c r="A87" s="38" t="inlineStr">
        <is>
          <t>Axis Bank Ltd.</t>
        </is>
      </c>
      <c r="B87" s="17" t="inlineStr">
        <is>
          <t>INE238A01034</t>
        </is>
      </c>
      <c r="C87" s="17" t="inlineStr">
        <is>
          <t>Banks</t>
        </is>
      </c>
      <c r="D87" s="156" t="n">
        <v>50535</v>
      </c>
      <c r="E87" s="7" t="n">
        <v>571.85</v>
      </c>
      <c r="F87" s="8" t="n">
        <v>0.002</v>
      </c>
      <c r="G87" s="39" t="n"/>
    </row>
    <row r="88">
      <c r="A88" s="38" t="inlineStr">
        <is>
          <t>Escorts Kubota Ltd.</t>
        </is>
      </c>
      <c r="B88" s="17" t="inlineStr">
        <is>
          <t>INE042A01014</t>
        </is>
      </c>
      <c r="C88" s="17" t="inlineStr">
        <is>
          <t>Agricultural, Commercial &amp; Construction Vehicles</t>
        </is>
      </c>
      <c r="D88" s="156" t="n">
        <v>15221</v>
      </c>
      <c r="E88" s="7" t="n">
        <v>524.61</v>
      </c>
      <c r="F88" s="8" t="n">
        <v>0.0018</v>
      </c>
      <c r="G88" s="39" t="n"/>
    </row>
    <row r="89">
      <c r="A89" s="38" t="inlineStr">
        <is>
          <t>HDB Financial Services Ltd.</t>
        </is>
      </c>
      <c r="B89" s="17" t="inlineStr">
        <is>
          <t>INE756I01012</t>
        </is>
      </c>
      <c r="C89" s="17" t="inlineStr">
        <is>
          <t>Finance</t>
        </is>
      </c>
      <c r="D89" s="156" t="n">
        <v>17159</v>
      </c>
      <c r="E89" s="7" t="n">
        <v>128.74</v>
      </c>
      <c r="F89" s="8" t="n">
        <v>0.0005</v>
      </c>
      <c r="G89" s="39" t="n"/>
    </row>
    <row r="90">
      <c r="A90" s="40" t="inlineStr">
        <is>
          <t>Sub Total</t>
        </is>
      </c>
      <c r="B90" s="18" t="n"/>
      <c r="C90" s="18" t="n"/>
      <c r="D90" s="157" t="n"/>
      <c r="E90" s="20" t="n">
        <v>275622.93</v>
      </c>
      <c r="F90" s="21" t="n">
        <v>0.9699</v>
      </c>
      <c r="G90" s="41" t="n"/>
    </row>
    <row r="91">
      <c r="A91" s="40" t="n"/>
      <c r="B91" s="18" t="n"/>
      <c r="C91" s="18" t="n"/>
      <c r="D91" s="157" t="n"/>
      <c r="E91" s="14" t="n"/>
      <c r="F91" s="15" t="n"/>
      <c r="G91" s="41" t="n"/>
    </row>
    <row r="92">
      <c r="A92" s="42" t="inlineStr">
        <is>
          <t>TOTAL</t>
        </is>
      </c>
      <c r="B92" s="145" t="n"/>
      <c r="C92" s="145" t="n"/>
      <c r="D92" s="158" t="n"/>
      <c r="E92" s="20" t="n">
        <v>275622.93</v>
      </c>
      <c r="F92" s="21" t="n">
        <v>0.9699</v>
      </c>
      <c r="G92" s="41" t="n"/>
    </row>
    <row r="93">
      <c r="A93" s="38" t="n"/>
      <c r="B93" s="17" t="n"/>
      <c r="C93" s="17" t="n"/>
      <c r="D93" s="156" t="n"/>
      <c r="E93" s="7" t="n"/>
      <c r="F93" s="8" t="n"/>
      <c r="G93" s="39" t="n"/>
    </row>
    <row r="94">
      <c r="A94" s="89" t="inlineStr">
        <is>
          <t>Debt Instruments</t>
        </is>
      </c>
      <c r="B94" s="17" t="n"/>
      <c r="C94" s="17" t="n"/>
      <c r="D94" s="156" t="n"/>
      <c r="E94" s="7" t="n"/>
      <c r="F94" s="8" t="n"/>
      <c r="G94" s="39" t="n"/>
    </row>
    <row r="95">
      <c r="A95" s="89" t="inlineStr">
        <is>
          <t>(a) Non-convertible Preference share</t>
        </is>
      </c>
      <c r="B95" s="17" t="n"/>
      <c r="C95" s="17" t="n"/>
      <c r="D95" s="156" t="n"/>
      <c r="E95" s="7" t="n"/>
      <c r="F95" s="8" t="n"/>
      <c r="G95" s="39" t="n"/>
    </row>
    <row r="96">
      <c r="A96" s="89" t="inlineStr">
        <is>
          <t>Listed / Awaiting listing on Stock Exchanges</t>
        </is>
      </c>
      <c r="B96" s="17" t="n"/>
      <c r="C96" s="17" t="n"/>
      <c r="D96" s="156" t="n"/>
      <c r="E96" s="7" t="n"/>
      <c r="F96" s="8" t="n"/>
      <c r="G96" s="39" t="n"/>
    </row>
    <row r="97">
      <c r="A97" s="88" t="inlineStr">
        <is>
          <t>6% TVS MOTOR CO LTD NCRPS</t>
        </is>
      </c>
      <c r="B97" s="17" t="inlineStr">
        <is>
          <t>INE494B04019</t>
        </is>
      </c>
      <c r="C97" s="17" t="inlineStr">
        <is>
          <t>Automobiles</t>
        </is>
      </c>
      <c r="D97" s="156" t="n">
        <v>455844</v>
      </c>
      <c r="E97" s="7" t="n">
        <v>45.78</v>
      </c>
      <c r="F97" s="8" t="n">
        <v>0.0002</v>
      </c>
      <c r="G97" s="39" t="n"/>
    </row>
    <row r="98">
      <c r="A98" s="40" t="inlineStr">
        <is>
          <t>Sub Total</t>
        </is>
      </c>
      <c r="B98" s="18" t="n"/>
      <c r="C98" s="18" t="n"/>
      <c r="D98" s="157" t="n"/>
      <c r="E98" s="20" t="n">
        <v>45.78</v>
      </c>
      <c r="F98" s="21" t="n">
        <v>0.0002</v>
      </c>
      <c r="G98" s="41" t="n"/>
    </row>
    <row r="99">
      <c r="A99" s="38" t="n"/>
      <c r="B99" s="17" t="n"/>
      <c r="C99" s="17" t="n"/>
      <c r="D99" s="156" t="n"/>
      <c r="E99" s="7" t="n"/>
      <c r="F99" s="8" t="n"/>
      <c r="G99" s="39" t="n"/>
    </row>
    <row r="100">
      <c r="A100" s="42" t="inlineStr">
        <is>
          <t>TOTAL</t>
        </is>
      </c>
      <c r="B100" s="145" t="n"/>
      <c r="C100" s="145" t="n"/>
      <c r="D100" s="158" t="n"/>
      <c r="E100" s="20" t="n">
        <v>45.78</v>
      </c>
      <c r="F100" s="21" t="n">
        <v>0.0002</v>
      </c>
      <c r="G100" s="41" t="n"/>
    </row>
    <row r="101">
      <c r="A101" s="40" t="inlineStr">
        <is>
          <t>Investment in Mutual fund</t>
        </is>
      </c>
      <c r="B101" s="17" t="n"/>
      <c r="C101" s="17" t="n"/>
      <c r="D101" s="156" t="n"/>
      <c r="E101" s="7" t="n"/>
      <c r="F101" s="8" t="n"/>
      <c r="G101" s="39" t="n"/>
    </row>
    <row r="102">
      <c r="A102" s="38" t="inlineStr">
        <is>
          <t>Edelweiss Liquid Fund - Direct Pl -Gr</t>
        </is>
      </c>
      <c r="B102" s="17" t="inlineStr">
        <is>
          <t>INF754K01GM4</t>
        </is>
      </c>
      <c r="C102" s="17" t="n"/>
      <c r="D102" s="156" t="n">
        <v>43444.857</v>
      </c>
      <c r="E102" s="7" t="n">
        <v>1502.2</v>
      </c>
      <c r="F102" s="8" t="n">
        <v>0.0053</v>
      </c>
      <c r="G102" s="39" t="n"/>
    </row>
    <row r="103">
      <c r="A103" s="38" t="n"/>
      <c r="B103" s="17" t="n"/>
      <c r="C103" s="17" t="n"/>
      <c r="D103" s="156" t="n"/>
      <c r="E103" s="7" t="n"/>
      <c r="F103" s="8" t="n"/>
      <c r="G103" s="39" t="n"/>
    </row>
    <row r="104">
      <c r="A104" s="42" t="inlineStr">
        <is>
          <t>TOTAL</t>
        </is>
      </c>
      <c r="B104" s="145" t="n"/>
      <c r="C104" s="145" t="n"/>
      <c r="D104" s="158" t="n"/>
      <c r="E104" s="20" t="n">
        <v>1502.2</v>
      </c>
      <c r="F104" s="21" t="n">
        <v>0.0053</v>
      </c>
      <c r="G104" s="41" t="n"/>
    </row>
    <row r="105">
      <c r="A105" s="38" t="n"/>
      <c r="B105" s="17" t="n"/>
      <c r="C105" s="17" t="n"/>
      <c r="D105" s="156" t="n"/>
      <c r="E105" s="7" t="n"/>
      <c r="F105" s="8" t="n"/>
      <c r="G105" s="39" t="n"/>
    </row>
    <row r="106">
      <c r="A106" s="40" t="inlineStr">
        <is>
          <t>TREPS / Reverse Repo</t>
        </is>
      </c>
      <c r="B106" s="17" t="n"/>
      <c r="C106" s="17" t="n"/>
      <c r="D106" s="156" t="n"/>
      <c r="E106" s="7" t="n"/>
      <c r="F106" s="8" t="n"/>
      <c r="G106" s="39" t="n"/>
    </row>
    <row r="107">
      <c r="A107" s="38" t="inlineStr">
        <is>
          <t>Clearing Corporation of India Ltd.</t>
        </is>
      </c>
      <c r="B107" s="17" t="n"/>
      <c r="C107" s="17" t="n"/>
      <c r="D107" s="156" t="n"/>
      <c r="E107" s="7" t="n">
        <v>7460.88</v>
      </c>
      <c r="F107" s="8" t="n">
        <v>0.0263</v>
      </c>
      <c r="G107" s="39" t="n">
        <v>0.05471</v>
      </c>
    </row>
    <row r="108">
      <c r="A108" s="40" t="inlineStr">
        <is>
          <t>Sub Total</t>
        </is>
      </c>
      <c r="B108" s="18" t="n"/>
      <c r="C108" s="18" t="n"/>
      <c r="D108" s="157" t="n"/>
      <c r="E108" s="20" t="n">
        <v>7460.88</v>
      </c>
      <c r="F108" s="21" t="n">
        <v>0.0263</v>
      </c>
      <c r="G108" s="41" t="n"/>
    </row>
    <row r="109">
      <c r="A109" s="38" t="n"/>
      <c r="B109" s="17" t="n"/>
      <c r="C109" s="17" t="n"/>
      <c r="D109" s="156" t="n"/>
      <c r="E109" s="7" t="n"/>
      <c r="F109" s="8" t="n"/>
      <c r="G109" s="39" t="n"/>
    </row>
    <row r="110">
      <c r="A110" s="42" t="inlineStr">
        <is>
          <t>TOTAL</t>
        </is>
      </c>
      <c r="B110" s="145" t="n"/>
      <c r="C110" s="145" t="n"/>
      <c r="D110" s="158" t="n"/>
      <c r="E110" s="20" t="n">
        <v>7460.88</v>
      </c>
      <c r="F110" s="21" t="n">
        <v>0.0263</v>
      </c>
      <c r="G110" s="41" t="n"/>
    </row>
    <row r="111">
      <c r="A111" s="38" t="inlineStr">
        <is>
          <t>Accrued Interest</t>
        </is>
      </c>
      <c r="B111" s="17" t="n"/>
      <c r="C111" s="17" t="n"/>
      <c r="D111" s="156" t="n"/>
      <c r="E111" s="7" t="n">
        <v>1.1183146</v>
      </c>
      <c r="F111" s="59" t="inlineStr">
        <is>
          <t>$0.00%</t>
        </is>
      </c>
      <c r="G111" s="39" t="n"/>
    </row>
    <row r="112">
      <c r="A112" s="38" t="inlineStr">
        <is>
          <t>Net Receivables/(Payables)</t>
        </is>
      </c>
      <c r="B112" s="17" t="n"/>
      <c r="C112" s="17" t="n"/>
      <c r="D112" s="156" t="n"/>
      <c r="E112" s="159" t="n">
        <v>-469.4783146</v>
      </c>
      <c r="F112" s="160" t="n">
        <v>-0.001703</v>
      </c>
      <c r="G112" s="39" t="n">
        <v>0.05471</v>
      </c>
    </row>
    <row r="113">
      <c r="A113" s="45" t="inlineStr">
        <is>
          <t>GRAND TOTAL</t>
        </is>
      </c>
      <c r="B113" s="19" t="n"/>
      <c r="C113" s="19" t="n"/>
      <c r="D113" s="161" t="n"/>
      <c r="E113" s="14" t="n">
        <v>284163.43</v>
      </c>
      <c r="F113" s="15" t="n">
        <v>1</v>
      </c>
      <c r="G113" s="46" t="n"/>
    </row>
    <row r="114">
      <c r="A114" s="29" t="n"/>
      <c r="G114" s="30" t="n"/>
    </row>
    <row r="115">
      <c r="A115" s="47" t="inlineStr">
        <is>
          <t xml:space="preserve">$ Less than 0.01% of Net Asset Value </t>
        </is>
      </c>
      <c r="G115" s="30" t="n"/>
    </row>
    <row r="116">
      <c r="A116" s="29" t="n"/>
      <c r="G116" s="30" t="n"/>
    </row>
    <row r="117">
      <c r="A117" s="47" t="inlineStr">
        <is>
          <t>Notes:</t>
        </is>
      </c>
      <c r="G117" s="30" t="n"/>
    </row>
    <row r="118">
      <c r="A118" s="48" t="inlineStr">
        <is>
          <t>1. Security in default beyond its maturiy date</t>
        </is>
      </c>
      <c r="B118" s="49" t="inlineStr">
        <is>
          <t>NIL</t>
        </is>
      </c>
      <c r="G118" s="30" t="n"/>
    </row>
    <row r="119">
      <c r="A119" s="29" t="inlineStr">
        <is>
          <t>2. Net Asset Value (Rs. per unit)</t>
        </is>
      </c>
      <c r="G119" s="30" t="n"/>
    </row>
    <row r="120">
      <c r="A120" s="29" t="inlineStr">
        <is>
          <t>Plan /option (Face Value 10)</t>
        </is>
      </c>
      <c r="B120" s="49" t="inlineStr">
        <is>
          <t>As on</t>
        </is>
      </c>
      <c r="C120" s="49" t="inlineStr">
        <is>
          <t>As on</t>
        </is>
      </c>
      <c r="G120" s="30" t="n"/>
    </row>
    <row r="121">
      <c r="A121" s="29" t="n"/>
      <c r="B121" s="50" t="n">
        <v>45747</v>
      </c>
      <c r="C121" s="50" t="n">
        <v>45930</v>
      </c>
      <c r="G121" s="30" t="n"/>
    </row>
    <row r="122">
      <c r="A122" s="29" t="inlineStr">
        <is>
          <t>Direct Plan Growth Option</t>
        </is>
      </c>
      <c r="B122" t="n">
        <v>40.393</v>
      </c>
      <c r="C122" t="n">
        <v>43.578</v>
      </c>
      <c r="G122" s="51" t="n"/>
    </row>
    <row r="123">
      <c r="A123" s="29" t="inlineStr">
        <is>
          <t>Direct Plan IDCW Option</t>
        </is>
      </c>
      <c r="B123" t="n">
        <v>33.163</v>
      </c>
      <c r="C123" t="n">
        <v>35.778</v>
      </c>
      <c r="G123" s="51" t="n"/>
    </row>
    <row r="124">
      <c r="A124" s="29" t="inlineStr">
        <is>
          <t>Regular Plan Growth Option</t>
        </is>
      </c>
      <c r="B124" t="n">
        <v>35.079</v>
      </c>
      <c r="C124" t="n">
        <v>37.563</v>
      </c>
      <c r="G124" s="51" t="n"/>
    </row>
    <row r="125">
      <c r="A125" s="29" t="inlineStr">
        <is>
          <t>Regular Plan IDCW Option</t>
        </is>
      </c>
      <c r="B125" t="n">
        <v>28.804</v>
      </c>
      <c r="C125" t="n">
        <v>30.843</v>
      </c>
      <c r="G125" s="51" t="n"/>
    </row>
    <row r="126">
      <c r="A126" s="29" t="n"/>
      <c r="G126" s="51" t="n"/>
    </row>
    <row r="127">
      <c r="A127" s="29" t="inlineStr">
        <is>
          <t xml:space="preserve">3. Total Dividend (Net) declared during the half year period </t>
        </is>
      </c>
      <c r="B127" s="49" t="inlineStr">
        <is>
          <t>NIL</t>
        </is>
      </c>
      <c r="G127" s="30" t="n"/>
    </row>
    <row r="128">
      <c r="A128" s="29" t="inlineStr">
        <is>
          <t>4. Bonus was declared during the half year period</t>
        </is>
      </c>
      <c r="B128" s="49" t="inlineStr">
        <is>
          <t>NIL</t>
        </is>
      </c>
      <c r="G128" s="30" t="n"/>
    </row>
    <row r="129">
      <c r="A129" s="48" t="inlineStr">
        <is>
          <t>5. Investment in Repo of Corporate Debt Securities as at September 30, 2025</t>
        </is>
      </c>
      <c r="B129" s="49" t="inlineStr">
        <is>
          <t>NIL</t>
        </is>
      </c>
      <c r="G129" s="30" t="n"/>
    </row>
    <row r="130">
      <c r="A130" s="48" t="inlineStr">
        <is>
          <t>6. Investment in foreign securities/ADRs/GDRs as at September 30,2025</t>
        </is>
      </c>
      <c r="B130" s="49" t="inlineStr">
        <is>
          <t>NIL</t>
        </is>
      </c>
      <c r="G130" s="30" t="n"/>
    </row>
    <row r="131">
      <c r="A131" s="29" t="inlineStr">
        <is>
          <t>7. Portfolio Turnover Ratio</t>
        </is>
      </c>
      <c r="B131" s="52" t="n">
        <v>0.4206</v>
      </c>
      <c r="G131" s="30" t="n"/>
    </row>
    <row r="132" ht="29" customHeight="1">
      <c r="A132" s="48" t="inlineStr">
        <is>
          <t>8. Total gross exposure to derivative instruments (excluding reversed positions) as at September 30, 2025 (Rs. in Lakhs)</t>
        </is>
      </c>
      <c r="B132" s="49" t="inlineStr">
        <is>
          <t>NIL</t>
        </is>
      </c>
      <c r="G132" s="30" t="n"/>
    </row>
    <row r="133" ht="29" customHeight="1">
      <c r="A133" s="48" t="inlineStr">
        <is>
          <t>9. Margin Deposits includes Margin money placed on derivatives other than margin money placed with bank</t>
        </is>
      </c>
      <c r="B133" s="49" t="inlineStr">
        <is>
          <t>NIL</t>
        </is>
      </c>
      <c r="G133" s="30" t="n"/>
    </row>
    <row r="134">
      <c r="A134" s="48" t="inlineStr">
        <is>
          <t>10. Value of investment made by other schemes under same management (Rs. In Lakhs)</t>
        </is>
      </c>
      <c r="B134" s="49" t="inlineStr">
        <is>
          <t>NIL</t>
        </is>
      </c>
      <c r="G134" s="30" t="n"/>
    </row>
    <row r="135">
      <c r="A135" s="48" t="inlineStr">
        <is>
          <t>11. Number of instance of deviation In valuation of securities</t>
        </is>
      </c>
      <c r="B135" s="49" t="inlineStr">
        <is>
          <t>NIL</t>
        </is>
      </c>
      <c r="G135" s="30" t="n"/>
    </row>
    <row r="136" ht="15" customHeight="1" thickBot="1">
      <c r="A136" s="54" t="inlineStr">
        <is>
          <t>12. Total value and percentage of illiquid equity shares / securities</t>
        </is>
      </c>
      <c r="B136" s="55" t="inlineStr">
        <is>
          <t>NIL</t>
        </is>
      </c>
      <c r="C136" s="56" t="n"/>
      <c r="D136" s="56" t="n"/>
      <c r="E136" s="56" t="n"/>
      <c r="F136" s="56" t="n"/>
      <c r="G136" s="57" t="n"/>
    </row>
    <row r="138" ht="70" customHeight="1">
      <c r="A138" s="177" t="inlineStr">
        <is>
          <t>Scheme Name</t>
        </is>
      </c>
      <c r="B138" s="177" t="inlineStr">
        <is>
          <t>Risk- O - Meter</t>
        </is>
      </c>
      <c r="C138" s="177" t="inlineStr">
        <is>
          <t>Benchmark of the Scheme</t>
        </is>
      </c>
      <c r="D138" s="177" t="inlineStr">
        <is>
          <t>Benchmark Risk-o-meter</t>
        </is>
      </c>
    </row>
    <row r="139" ht="70" customHeight="1">
      <c r="A139" s="177" t="inlineStr">
        <is>
          <t>Edelweiss Flexi Cap Fund</t>
        </is>
      </c>
      <c r="B139" s="177" t="n"/>
      <c r="C139" s="177" t="inlineStr">
        <is>
          <t>NIFTY 500 TRI</t>
        </is>
      </c>
      <c r="D139" s="177" t="n"/>
      <c r="E139" t="inlineStr"/>
    </row>
  </sheetData>
  <mergeCells count="2">
    <mergeCell ref="A3:G3"/>
    <mergeCell ref="A4:G4"/>
  </mergeCells>
  <pageMargins left="0.7" right="0.7" top="0.75" bottom="0.75" header="0.3" footer="0.3"/>
  <pageSetup orientation="portrait" horizontalDpi="300" verticalDpi="300"/>
  <drawing xmlns:r="http://schemas.openxmlformats.org/officeDocument/2006/relationships" r:id="rId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H115"/>
  <sheetViews>
    <sheetView showGridLines="0" workbookViewId="0">
      <pane ySplit="6" topLeftCell="A7" activePane="bottomLeft" state="frozen"/>
      <selection activeCell="A7" sqref="A7"/>
      <selection pane="bottomLeft" activeCell="A7" sqref="A7"/>
    </sheetView>
  </sheetViews>
  <sheetFormatPr baseColWidth="8" defaultRowHeight="14.5"/>
  <cols>
    <col width="83.81640625" customWidth="1" min="1" max="1"/>
    <col width="22" bestFit="1" customWidth="1" min="2" max="2"/>
    <col width="26.7265625" customWidth="1" min="3" max="3"/>
    <col width="22" customWidth="1" min="4" max="4"/>
    <col width="16.453125" customWidth="1" min="5" max="5"/>
    <col width="22" customWidth="1" min="6" max="6"/>
    <col width="6.1796875" bestFit="1" customWidth="1" style="2" min="7" max="7"/>
    <col width="70.26953125" bestFit="1" customWidth="1" min="12" max="12"/>
    <col width="10.81640625" bestFit="1" customWidth="1" min="13" max="13"/>
    <col width="10.54296875" bestFit="1" customWidth="1" min="14" max="14"/>
    <col width="12" bestFit="1" customWidth="1" min="15" max="15"/>
    <col width="12.54296875" customWidth="1" min="16" max="16"/>
  </cols>
  <sheetData>
    <row r="1">
      <c r="A1" s="85" t="inlineStr">
        <is>
          <t>Edelweiss Mutual Fund</t>
        </is>
      </c>
    </row>
    <row r="2" ht="20.5" customHeight="1" thickBot="1">
      <c r="A2" s="86" t="inlineStr">
        <is>
          <t xml:space="preserve">Edelweiss House, 10th Floor, Off. C.S.T. Road, Kalina, Santacruz (E), Mumbai 400098, Maharashtra  </t>
        </is>
      </c>
    </row>
    <row r="3" ht="36.75" customHeight="1">
      <c r="A3" s="148" t="inlineStr">
        <is>
          <t>PORTFOLIO STATEMENT OF BHARAT BOND ETF – APRIL 2031 AS ON SEPTEMBER 30, 2025</t>
        </is>
      </c>
      <c r="B3" s="149" t="n"/>
      <c r="C3" s="149" t="n"/>
      <c r="D3" s="149" t="n"/>
      <c r="E3" s="149" t="n"/>
      <c r="F3" s="149" t="n"/>
      <c r="G3" s="150" t="n"/>
      <c r="H3" s="28">
        <f>HYPERLINK("[EDEL_HY Portfolio 30-Sep-2025 Final.xlsx]Index!A1","Index")</f>
        <v/>
      </c>
    </row>
    <row r="4" ht="19.5" customHeight="1">
      <c r="A4" s="151" t="inlineStr">
        <is>
          <t>(An open ended Target Maturity Exchange Traded Bond Fund predominantly investing in constituents of Nifty BHARAT Bond Index - April 2031)</t>
        </is>
      </c>
      <c r="G4" s="51" t="n"/>
    </row>
    <row r="5">
      <c r="A5" s="29" t="n"/>
      <c r="G5" s="30" t="n"/>
    </row>
    <row r="6" ht="48" customHeight="1">
      <c r="A6" s="31" t="inlineStr">
        <is>
          <t>Name of the Instrument</t>
        </is>
      </c>
      <c r="B6" s="32" t="inlineStr">
        <is>
          <t>ISIN</t>
        </is>
      </c>
      <c r="C6" s="32" t="inlineStr">
        <is>
          <t>Rating/Industry</t>
        </is>
      </c>
      <c r="D6" s="152" t="inlineStr">
        <is>
          <t>Quantity</t>
        </is>
      </c>
      <c r="E6" s="34" t="inlineStr">
        <is>
          <t>Market/Fair Value(Rs. In Lacs)</t>
        </is>
      </c>
      <c r="F6" s="34" t="inlineStr">
        <is>
          <t>% to Net Assets</t>
        </is>
      </c>
      <c r="G6" s="35" t="inlineStr">
        <is>
          <t>YIELD</t>
        </is>
      </c>
    </row>
    <row r="7">
      <c r="A7" s="36" t="n"/>
      <c r="B7" s="16" t="n"/>
      <c r="C7" s="16" t="n"/>
      <c r="D7" s="153" t="n"/>
      <c r="E7" s="154" t="n"/>
      <c r="F7" s="155" t="n"/>
      <c r="G7" s="37" t="n"/>
    </row>
    <row r="8">
      <c r="A8" s="38" t="n"/>
      <c r="B8" s="17" t="n"/>
      <c r="C8" s="17" t="n"/>
      <c r="D8" s="156" t="n"/>
      <c r="E8" s="7" t="n"/>
      <c r="F8" s="8" t="n"/>
      <c r="G8" s="39" t="n"/>
    </row>
    <row r="9">
      <c r="A9" s="40" t="inlineStr">
        <is>
          <t>Equity &amp; Equity related</t>
        </is>
      </c>
      <c r="B9" s="17" t="n"/>
      <c r="C9" s="17" t="n"/>
      <c r="D9" s="156" t="n"/>
      <c r="E9" s="64" t="inlineStr">
        <is>
          <t>NIL</t>
        </is>
      </c>
      <c r="F9" s="65" t="inlineStr">
        <is>
          <t>NIL</t>
        </is>
      </c>
      <c r="G9" s="39" t="n"/>
    </row>
    <row r="10">
      <c r="A10" s="38" t="n"/>
      <c r="B10" s="17" t="n"/>
      <c r="C10" s="17" t="n"/>
      <c r="D10" s="156" t="n"/>
      <c r="E10" s="7" t="n"/>
      <c r="F10" s="8" t="n"/>
      <c r="G10" s="39" t="n"/>
    </row>
    <row r="11">
      <c r="A11" s="40" t="inlineStr">
        <is>
          <t>Debt Instruments</t>
        </is>
      </c>
      <c r="B11" s="17" t="n"/>
      <c r="C11" s="17" t="n"/>
      <c r="D11" s="156" t="n"/>
      <c r="E11" s="7" t="n"/>
      <c r="F11" s="8" t="n"/>
      <c r="G11" s="39" t="n"/>
    </row>
    <row r="12">
      <c r="A12" s="40" t="inlineStr">
        <is>
          <t>(a)Listed / Awaiting listing on stock Exchanges</t>
        </is>
      </c>
      <c r="B12" s="17" t="n"/>
      <c r="C12" s="17" t="n"/>
      <c r="D12" s="156" t="n"/>
      <c r="E12" s="7" t="n"/>
      <c r="F12" s="8" t="n"/>
      <c r="G12" s="39" t="n"/>
    </row>
    <row r="13">
      <c r="A13" s="38" t="inlineStr">
        <is>
          <t>6.41% Indian Railway Finance Corporation Ltd NCD Red 11-04-2031**</t>
        </is>
      </c>
      <c r="B13" s="17" t="inlineStr">
        <is>
          <t>INE053F07CR7</t>
        </is>
      </c>
      <c r="C13" s="17" t="inlineStr">
        <is>
          <t>CRISIL AAA</t>
        </is>
      </c>
      <c r="D13" s="156" t="n">
        <v>104500000</v>
      </c>
      <c r="E13" s="7" t="n">
        <v>101936.09</v>
      </c>
      <c r="F13" s="8" t="n">
        <v>0.0774</v>
      </c>
      <c r="G13" s="39" t="n">
        <v>0.069481</v>
      </c>
    </row>
    <row r="14">
      <c r="A14" s="38" t="inlineStr">
        <is>
          <t>6.45% National Bank for Agriculture and Rural Development NCD Red 11-04-2031**</t>
        </is>
      </c>
      <c r="B14" s="17" t="inlineStr">
        <is>
          <t>INE261F08CJ1</t>
        </is>
      </c>
      <c r="C14" s="17" t="inlineStr">
        <is>
          <t>ICRA AAA</t>
        </is>
      </c>
      <c r="D14" s="156" t="n">
        <v>100000000</v>
      </c>
      <c r="E14" s="7" t="n">
        <v>97275.3</v>
      </c>
      <c r="F14" s="8" t="n">
        <v>0.0738</v>
      </c>
      <c r="G14" s="39" t="n">
        <v>0.07049999999999999</v>
      </c>
    </row>
    <row r="15">
      <c r="A15" s="38" t="inlineStr">
        <is>
          <t>6.50% National Highways Authority of India NCD RED 11-04-2031**</t>
        </is>
      </c>
      <c r="B15" s="17" t="inlineStr">
        <is>
          <t>INE906B07IE0</t>
        </is>
      </c>
      <c r="C15" s="17" t="inlineStr">
        <is>
          <t>CRISIL AAA</t>
        </is>
      </c>
      <c r="D15" s="156" t="n">
        <v>98500000</v>
      </c>
      <c r="E15" s="7" t="n">
        <v>96547.73</v>
      </c>
      <c r="F15" s="8" t="n">
        <v>0.0733</v>
      </c>
      <c r="G15" s="39" t="n">
        <v>0.06945</v>
      </c>
    </row>
    <row r="16">
      <c r="A16" s="38" t="inlineStr">
        <is>
          <t>6.80% Nuclear Power Corporation NCD Red 21-03-2031**</t>
        </is>
      </c>
      <c r="B16" s="17" t="inlineStr">
        <is>
          <t>INE206D08477</t>
        </is>
      </c>
      <c r="C16" s="17" t="inlineStr">
        <is>
          <t>ICRA AAA</t>
        </is>
      </c>
      <c r="D16" s="156" t="n">
        <v>96000000</v>
      </c>
      <c r="E16" s="7" t="n">
        <v>95397.5</v>
      </c>
      <c r="F16" s="8" t="n">
        <v>0.07240000000000001</v>
      </c>
      <c r="G16" s="39" t="n">
        <v>0.06929100000000001</v>
      </c>
    </row>
    <row r="17">
      <c r="A17" s="38" t="inlineStr">
        <is>
          <t>6.88% Power Finance Corporation Ltd NCD Red 11-04-2031**</t>
        </is>
      </c>
      <c r="B17" s="17" t="inlineStr">
        <is>
          <t>INE134E08KY5</t>
        </is>
      </c>
      <c r="C17" s="17" t="inlineStr">
        <is>
          <t>CRISIL AAA</t>
        </is>
      </c>
      <c r="D17" s="156" t="n">
        <v>95500000</v>
      </c>
      <c r="E17" s="7" t="n">
        <v>94904.27</v>
      </c>
      <c r="F17" s="8" t="n">
        <v>0.07199999999999999</v>
      </c>
      <c r="G17" s="39" t="n">
        <v>0.0702</v>
      </c>
    </row>
    <row r="18">
      <c r="A18" s="38" t="inlineStr">
        <is>
          <t>6.90% Rural Electrification Corporation Ltd NCD Red 31-03-2031**</t>
        </is>
      </c>
      <c r="B18" s="17" t="inlineStr">
        <is>
          <t>INE020B08DA7</t>
        </is>
      </c>
      <c r="C18" s="17" t="inlineStr">
        <is>
          <t>CRISIL AAA</t>
        </is>
      </c>
      <c r="D18" s="156" t="n">
        <v>92500000</v>
      </c>
      <c r="E18" s="7" t="n">
        <v>91868.03999999999</v>
      </c>
      <c r="F18" s="8" t="n">
        <v>0.0697</v>
      </c>
      <c r="G18" s="39" t="n">
        <v>0.07055</v>
      </c>
    </row>
    <row r="19">
      <c r="A19" s="38" t="inlineStr">
        <is>
          <t>6.4% Oil &amp; Natural Gas Corporation Ltd NCD Red 11-04-2031**</t>
        </is>
      </c>
      <c r="B19" s="17" t="inlineStr">
        <is>
          <t>INE213A08024</t>
        </is>
      </c>
      <c r="C19" s="17" t="inlineStr">
        <is>
          <t>ICRA AAA</t>
        </is>
      </c>
      <c r="D19" s="156" t="n">
        <v>83000000</v>
      </c>
      <c r="E19" s="7" t="n">
        <v>81628.75999999999</v>
      </c>
      <c r="F19" s="8" t="n">
        <v>0.0619</v>
      </c>
      <c r="G19" s="39" t="n">
        <v>0.0677</v>
      </c>
    </row>
    <row r="20">
      <c r="A20" s="38" t="inlineStr">
        <is>
          <t>6.63% Hindustan Petroleum Corporation Ltd. NCD Red 11-04-2031**</t>
        </is>
      </c>
      <c r="B20" s="17" t="inlineStr">
        <is>
          <t>INE094A08093</t>
        </is>
      </c>
      <c r="C20" s="17" t="inlineStr">
        <is>
          <t>CRISIL AAA</t>
        </is>
      </c>
      <c r="D20" s="156" t="n">
        <v>80000000</v>
      </c>
      <c r="E20" s="7" t="n">
        <v>79307.84</v>
      </c>
      <c r="F20" s="8" t="n">
        <v>0.0602</v>
      </c>
      <c r="G20" s="39" t="n">
        <v>0.068137</v>
      </c>
    </row>
    <row r="21">
      <c r="A21" s="38" t="inlineStr">
        <is>
          <t>6.29% National Thermal Power Corporation Ltd NCD Red 11-04-2031**</t>
        </is>
      </c>
      <c r="B21" s="17" t="inlineStr">
        <is>
          <t>INE733E08155</t>
        </is>
      </c>
      <c r="C21" s="17" t="inlineStr">
        <is>
          <t>CRISIL AAA</t>
        </is>
      </c>
      <c r="D21" s="156" t="n">
        <v>80000000</v>
      </c>
      <c r="E21" s="7" t="n">
        <v>77785.36</v>
      </c>
      <c r="F21" s="8" t="n">
        <v>0.059</v>
      </c>
      <c r="G21" s="39" t="n">
        <v>0.06909899999999999</v>
      </c>
    </row>
    <row r="22">
      <c r="A22" s="38" t="inlineStr">
        <is>
          <t>7.57% National Housing Bank NCD RED 09-01-2031**</t>
        </is>
      </c>
      <c r="B22" s="17" t="inlineStr">
        <is>
          <t>INE557F08FT4</t>
        </is>
      </c>
      <c r="C22" s="17" t="inlineStr">
        <is>
          <t>CRISIL AAA</t>
        </is>
      </c>
      <c r="D22" s="156" t="n">
        <v>59000000</v>
      </c>
      <c r="E22" s="7" t="n">
        <v>60257.76</v>
      </c>
      <c r="F22" s="8" t="n">
        <v>0.0457</v>
      </c>
      <c r="G22" s="39" t="n">
        <v>0.0706</v>
      </c>
    </row>
    <row r="23">
      <c r="A23" s="38" t="inlineStr">
        <is>
          <t>6.65% Food Corporation of India NCD Red 23-10-2030**</t>
        </is>
      </c>
      <c r="B23" s="17" t="inlineStr">
        <is>
          <t>INE861G08076</t>
        </is>
      </c>
      <c r="C23" s="17" t="inlineStr">
        <is>
          <t>ICRA AAA(CE)</t>
        </is>
      </c>
      <c r="D23" s="156" t="n">
        <v>53500000</v>
      </c>
      <c r="E23" s="7" t="n">
        <v>52487.67</v>
      </c>
      <c r="F23" s="8" t="n">
        <v>0.0398</v>
      </c>
      <c r="G23" s="39" t="n">
        <v>0.07105</v>
      </c>
    </row>
    <row r="24">
      <c r="A24" s="38" t="inlineStr">
        <is>
          <t>7.51% National Housing Bank Red 04-04-31**</t>
        </is>
      </c>
      <c r="B24" s="17" t="inlineStr">
        <is>
          <t>INE557F08FX6</t>
        </is>
      </c>
      <c r="C24" s="17" t="inlineStr">
        <is>
          <t>CARE AAA</t>
        </is>
      </c>
      <c r="D24" s="156" t="n">
        <v>50000000</v>
      </c>
      <c r="E24" s="7" t="n">
        <v>50971.7</v>
      </c>
      <c r="F24" s="8" t="n">
        <v>0.0387</v>
      </c>
      <c r="G24" s="39" t="n">
        <v>0.0706</v>
      </c>
    </row>
    <row r="25">
      <c r="A25" s="38" t="inlineStr">
        <is>
          <t>6.28% Power Grid Corporation of India Ltd. NCD 11-04-31**</t>
        </is>
      </c>
      <c r="B25" s="17" t="inlineStr">
        <is>
          <t>INE752E08650</t>
        </is>
      </c>
      <c r="C25" s="17" t="inlineStr">
        <is>
          <t>CRISIL AAA</t>
        </is>
      </c>
      <c r="D25" s="156" t="n">
        <v>38500000</v>
      </c>
      <c r="E25" s="7" t="n">
        <v>37291.52</v>
      </c>
      <c r="F25" s="8" t="n">
        <v>0.0283</v>
      </c>
      <c r="G25" s="39" t="n">
        <v>0.06985</v>
      </c>
    </row>
    <row r="26">
      <c r="A26" s="38" t="inlineStr">
        <is>
          <t>7.55% Rural Electrification Corporation Ltd. NCD Red 10-05-2030**</t>
        </is>
      </c>
      <c r="B26" s="17" t="inlineStr">
        <is>
          <t>INE020B08CU7</t>
        </is>
      </c>
      <c r="C26" s="17" t="inlineStr">
        <is>
          <t>CRISIL AAA</t>
        </is>
      </c>
      <c r="D26" s="156" t="n">
        <v>33500000</v>
      </c>
      <c r="E26" s="7" t="n">
        <v>34184.54</v>
      </c>
      <c r="F26" s="8" t="n">
        <v>0.0259</v>
      </c>
      <c r="G26" s="39" t="n">
        <v>0.07000000000000001</v>
      </c>
    </row>
    <row r="27">
      <c r="A27" s="38" t="inlineStr">
        <is>
          <t>7.05% Power Finance Corporation Ltd NCD Red 09-08-2030**</t>
        </is>
      </c>
      <c r="B27" s="17" t="inlineStr">
        <is>
          <t>INE134E08KZ2</t>
        </is>
      </c>
      <c r="C27" s="17" t="inlineStr">
        <is>
          <t>CRISIL AAA</t>
        </is>
      </c>
      <c r="D27" s="156" t="n">
        <v>28000000</v>
      </c>
      <c r="E27" s="7" t="n">
        <v>28053.68</v>
      </c>
      <c r="F27" s="8" t="n">
        <v>0.0213</v>
      </c>
      <c r="G27" s="39" t="n">
        <v>0.06995</v>
      </c>
    </row>
    <row r="28">
      <c r="A28" s="38" t="inlineStr">
        <is>
          <t>7.82% Power Finance Corporation Ltd Sr Bs225 NCD Red 13-03-2031**</t>
        </is>
      </c>
      <c r="B28" s="17" t="inlineStr">
        <is>
          <t>INE134E08MG8</t>
        </is>
      </c>
      <c r="C28" s="17" t="inlineStr">
        <is>
          <t>CRISIL AAA</t>
        </is>
      </c>
      <c r="D28" s="156" t="n">
        <v>27000000</v>
      </c>
      <c r="E28" s="7" t="n">
        <v>27932.85</v>
      </c>
      <c r="F28" s="8" t="n">
        <v>0.0212</v>
      </c>
      <c r="G28" s="39" t="n">
        <v>0.0702</v>
      </c>
    </row>
    <row r="29">
      <c r="A29" s="38" t="inlineStr">
        <is>
          <t>6.80% Rural Electrification Corporation Ltd NCD Red 20-12-2030**</t>
        </is>
      </c>
      <c r="B29" s="17" t="inlineStr">
        <is>
          <t>INE020B08DE9</t>
        </is>
      </c>
      <c r="C29" s="17" t="inlineStr">
        <is>
          <t>CRISIL AAA</t>
        </is>
      </c>
      <c r="D29" s="156" t="n">
        <v>27500000</v>
      </c>
      <c r="E29" s="7" t="n">
        <v>27249.56</v>
      </c>
      <c r="F29" s="8" t="n">
        <v>0.0207</v>
      </c>
      <c r="G29" s="39" t="n">
        <v>0.07005</v>
      </c>
    </row>
    <row r="30">
      <c r="A30" s="38" t="inlineStr">
        <is>
          <t>7.35% National Highways Authority of India NCD Red 26-04-2030**</t>
        </is>
      </c>
      <c r="B30" s="17" t="inlineStr">
        <is>
          <t>INE906B07HP8</t>
        </is>
      </c>
      <c r="C30" s="17" t="inlineStr">
        <is>
          <t>CRISIL AAA</t>
        </is>
      </c>
      <c r="D30" s="156" t="n">
        <v>12500000</v>
      </c>
      <c r="E30" s="7" t="n">
        <v>12723.7</v>
      </c>
      <c r="F30" s="8" t="n">
        <v>0.0097</v>
      </c>
      <c r="G30" s="39" t="n">
        <v>0.068649</v>
      </c>
    </row>
    <row r="31">
      <c r="A31" s="38" t="inlineStr">
        <is>
          <t>7.04% Power Finance Corporation Ltd NCD Red 16-12-2030**</t>
        </is>
      </c>
      <c r="B31" s="17" t="inlineStr">
        <is>
          <t>INE134E08LC9</t>
        </is>
      </c>
      <c r="C31" s="17" t="inlineStr">
        <is>
          <t>CRISIL AAA</t>
        </is>
      </c>
      <c r="D31" s="156" t="n">
        <v>12500000</v>
      </c>
      <c r="E31" s="7" t="n">
        <v>12526.29</v>
      </c>
      <c r="F31" s="8" t="n">
        <v>0.0095</v>
      </c>
      <c r="G31" s="39" t="n">
        <v>0.06995</v>
      </c>
    </row>
    <row r="32">
      <c r="A32" s="38" t="inlineStr">
        <is>
          <t>6.90% Rural Electrification Corporation Ltd NCD Red 31-01-2031**</t>
        </is>
      </c>
      <c r="B32" s="17" t="inlineStr">
        <is>
          <t>INE020B08DG4</t>
        </is>
      </c>
      <c r="C32" s="17" t="inlineStr">
        <is>
          <t>CRISIL AAA</t>
        </is>
      </c>
      <c r="D32" s="156" t="n">
        <v>11500000</v>
      </c>
      <c r="E32" s="7" t="n">
        <v>11416.95</v>
      </c>
      <c r="F32" s="8" t="n">
        <v>0.008699999999999999</v>
      </c>
      <c r="G32" s="39" t="n">
        <v>0.07055</v>
      </c>
    </row>
    <row r="33">
      <c r="A33" s="38" t="inlineStr">
        <is>
          <t>8.20% Power Grid Corporation of India Ltd NCD 23-01-2030 Strpps D**</t>
        </is>
      </c>
      <c r="B33" s="17" t="inlineStr">
        <is>
          <t>INE752E07MH7</t>
        </is>
      </c>
      <c r="C33" s="17" t="inlineStr">
        <is>
          <t>CRISIL AAA</t>
        </is>
      </c>
      <c r="D33" s="156" t="n">
        <v>9500000</v>
      </c>
      <c r="E33" s="7" t="n">
        <v>9921.940000000001</v>
      </c>
      <c r="F33" s="8" t="n">
        <v>0.0075</v>
      </c>
      <c r="G33" s="39" t="n">
        <v>0.069562</v>
      </c>
    </row>
    <row r="34">
      <c r="A34" s="38" t="inlineStr">
        <is>
          <t>7.75% Power Finance Corporation Ltd NCD Red 11-06-2030</t>
        </is>
      </c>
      <c r="B34" s="17" t="inlineStr">
        <is>
          <t>INE134E08KV1</t>
        </is>
      </c>
      <c r="C34" s="17" t="inlineStr">
        <is>
          <t>CRISIL AAA</t>
        </is>
      </c>
      <c r="D34" s="156" t="n">
        <v>7000000</v>
      </c>
      <c r="E34" s="7" t="n">
        <v>7202.94</v>
      </c>
      <c r="F34" s="8" t="n">
        <v>0.0055</v>
      </c>
      <c r="G34" s="39" t="n">
        <v>0.0699</v>
      </c>
    </row>
    <row r="35">
      <c r="A35" s="38" t="inlineStr">
        <is>
          <t>7.79% Rural Electrification Corporation Ltd NCD Red 21-05-2030**</t>
        </is>
      </c>
      <c r="B35" s="17" t="inlineStr">
        <is>
          <t>INE020B08CW3</t>
        </is>
      </c>
      <c r="C35" s="17" t="inlineStr">
        <is>
          <t>CRISIL AAA</t>
        </is>
      </c>
      <c r="D35" s="156" t="n">
        <v>6000000</v>
      </c>
      <c r="E35" s="7" t="n">
        <v>6178.65</v>
      </c>
      <c r="F35" s="8" t="n">
        <v>0.0047</v>
      </c>
      <c r="G35" s="39" t="n">
        <v>0.07000000000000001</v>
      </c>
    </row>
    <row r="36">
      <c r="A36" s="38" t="inlineStr">
        <is>
          <t>8.32% Power Grid Corporation of India Ltd NCD Red 23-12-2030**</t>
        </is>
      </c>
      <c r="B36" s="17" t="inlineStr">
        <is>
          <t>INE752E07NL7</t>
        </is>
      </c>
      <c r="C36" s="17" t="inlineStr">
        <is>
          <t>CRISIL AAA</t>
        </is>
      </c>
      <c r="D36" s="156" t="n">
        <v>3300000</v>
      </c>
      <c r="E36" s="7" t="n">
        <v>3488.66</v>
      </c>
      <c r="F36" s="8" t="n">
        <v>0.0026</v>
      </c>
      <c r="G36" s="39" t="n">
        <v>0.069662</v>
      </c>
    </row>
    <row r="37">
      <c r="A37" s="38" t="inlineStr">
        <is>
          <t>6.43% National Thermal Power Corporation Ltd. NCD Red 27-01-2031**</t>
        </is>
      </c>
      <c r="B37" s="17" t="inlineStr">
        <is>
          <t>INE733E08171</t>
        </is>
      </c>
      <c r="C37" s="17" t="inlineStr">
        <is>
          <t>CRISIL AAA</t>
        </is>
      </c>
      <c r="D37" s="156" t="n">
        <v>3500000</v>
      </c>
      <c r="E37" s="7" t="n">
        <v>3425.59</v>
      </c>
      <c r="F37" s="8" t="n">
        <v>0.0026</v>
      </c>
      <c r="G37" s="39" t="n">
        <v>0.06909899999999999</v>
      </c>
    </row>
    <row r="38">
      <c r="A38" s="38" t="inlineStr">
        <is>
          <t>8.13% Nuclear Power Corporation NCD Red 28-03-2031**</t>
        </is>
      </c>
      <c r="B38" s="17" t="inlineStr">
        <is>
          <t>INE206D08402</t>
        </is>
      </c>
      <c r="C38" s="17" t="inlineStr">
        <is>
          <t>CRISIL AAA</t>
        </is>
      </c>
      <c r="D38" s="156" t="n">
        <v>3000000</v>
      </c>
      <c r="E38" s="7" t="n">
        <v>3177.58</v>
      </c>
      <c r="F38" s="8" t="n">
        <v>0.0024</v>
      </c>
      <c r="G38" s="39" t="n">
        <v>0.069351</v>
      </c>
    </row>
    <row r="39">
      <c r="A39" s="38" t="inlineStr">
        <is>
          <t>8.13% Power Grid Corporation of India Ltd NCD 25-04-2030 LIII K**</t>
        </is>
      </c>
      <c r="B39" s="17" t="inlineStr">
        <is>
          <t>INE752E07NW4</t>
        </is>
      </c>
      <c r="C39" s="17" t="inlineStr">
        <is>
          <t>CRISIL AAA</t>
        </is>
      </c>
      <c r="D39" s="156" t="n">
        <v>2500000</v>
      </c>
      <c r="E39" s="7" t="n">
        <v>2609.33</v>
      </c>
      <c r="F39" s="8" t="n">
        <v>0.002</v>
      </c>
      <c r="G39" s="39" t="n">
        <v>0.06961199999999999</v>
      </c>
    </row>
    <row r="40">
      <c r="A40" s="38" t="inlineStr">
        <is>
          <t>7.89% Rural Electrification Corporation Ltd. NCD Red 30-03-2030**</t>
        </is>
      </c>
      <c r="B40" s="17" t="inlineStr">
        <is>
          <t>INE020B08CI2</t>
        </is>
      </c>
      <c r="C40" s="17" t="inlineStr">
        <is>
          <t>CRISIL AAA</t>
        </is>
      </c>
      <c r="D40" s="156" t="n">
        <v>2500000</v>
      </c>
      <c r="E40" s="7" t="n">
        <v>2582.15</v>
      </c>
      <c r="F40" s="8" t="n">
        <v>0.002</v>
      </c>
      <c r="G40" s="39" t="n">
        <v>0.06995</v>
      </c>
    </row>
    <row r="41">
      <c r="A41" s="38" t="inlineStr">
        <is>
          <t>9.35% Power Grid Corp Ncd Red 29-08-2029**</t>
        </is>
      </c>
      <c r="B41" s="17" t="inlineStr">
        <is>
          <t>INE752E07IZ7</t>
        </is>
      </c>
      <c r="C41" s="17" t="inlineStr">
        <is>
          <t>CRISIL AAA</t>
        </is>
      </c>
      <c r="D41" s="156" t="n">
        <v>1500000</v>
      </c>
      <c r="E41" s="7" t="n">
        <v>1632.76</v>
      </c>
      <c r="F41" s="8" t="n">
        <v>0.0012</v>
      </c>
      <c r="G41" s="39" t="n">
        <v>0.06695</v>
      </c>
    </row>
    <row r="42">
      <c r="A42" s="38" t="inlineStr">
        <is>
          <t>9.3% Power Grid Corporation of India Ltd NCD Red 04-09-2029**</t>
        </is>
      </c>
      <c r="B42" s="17" t="inlineStr">
        <is>
          <t>INE752E07LR8</t>
        </is>
      </c>
      <c r="C42" s="17" t="inlineStr">
        <is>
          <t>CRISIL AAA</t>
        </is>
      </c>
      <c r="D42" s="156" t="n">
        <v>1000000</v>
      </c>
      <c r="E42" s="7" t="n">
        <v>1087.2</v>
      </c>
      <c r="F42" s="8" t="n">
        <v>0.0008</v>
      </c>
      <c r="G42" s="39" t="n">
        <v>0.06695</v>
      </c>
    </row>
    <row r="43">
      <c r="A43" s="38" t="inlineStr">
        <is>
          <t>8.40% Power Grid Corporation of India Ltd NCD Red 27-05-2030**</t>
        </is>
      </c>
      <c r="B43" s="17" t="inlineStr">
        <is>
          <t>INE752E07MW6</t>
        </is>
      </c>
      <c r="C43" s="17" t="inlineStr">
        <is>
          <t>CRISIL AAA</t>
        </is>
      </c>
      <c r="D43" s="156" t="n">
        <v>1000000</v>
      </c>
      <c r="E43" s="7" t="n">
        <v>1054.92</v>
      </c>
      <c r="F43" s="8" t="n">
        <v>0.0008</v>
      </c>
      <c r="G43" s="39" t="n">
        <v>0.06961199999999999</v>
      </c>
    </row>
    <row r="44">
      <c r="A44" s="38" t="inlineStr">
        <is>
          <t>8.13% Nuclear Power Corporation NCD Red 28-03-2029**</t>
        </is>
      </c>
      <c r="B44" s="17" t="inlineStr">
        <is>
          <t>INE206D08386</t>
        </is>
      </c>
      <c r="C44" s="17" t="inlineStr">
        <is>
          <t>CRISIL AAA</t>
        </is>
      </c>
      <c r="D44" s="156" t="n">
        <v>1000000</v>
      </c>
      <c r="E44" s="7" t="n">
        <v>1045.72</v>
      </c>
      <c r="F44" s="8" t="n">
        <v>0.0008</v>
      </c>
      <c r="G44" s="39" t="n">
        <v>0.06750200000000001</v>
      </c>
    </row>
    <row r="45">
      <c r="A45" s="38" t="inlineStr">
        <is>
          <t>8.15% Power Grid Corporation of India Ltd. NCD Red 09-03-2030**</t>
        </is>
      </c>
      <c r="B45" s="17" t="inlineStr">
        <is>
          <t>INE752E07MK1</t>
        </is>
      </c>
      <c r="C45" s="17" t="inlineStr">
        <is>
          <t>CRISIL AAA</t>
        </is>
      </c>
      <c r="D45" s="156" t="n">
        <v>1000000</v>
      </c>
      <c r="E45" s="7" t="n">
        <v>1043.59</v>
      </c>
      <c r="F45" s="8" t="n">
        <v>0.0008</v>
      </c>
      <c r="G45" s="39" t="n">
        <v>0.069561</v>
      </c>
    </row>
    <row r="46">
      <c r="A46" s="38" t="inlineStr">
        <is>
          <t>7.25% Nuclear Power Corporation NCD Red 15-12-2030 XXXIII D**</t>
        </is>
      </c>
      <c r="B46" s="17" t="inlineStr">
        <is>
          <t>INE206D08444</t>
        </is>
      </c>
      <c r="C46" s="17" t="inlineStr">
        <is>
          <t>CRISIL AAA</t>
        </is>
      </c>
      <c r="D46" s="156" t="n">
        <v>1000000</v>
      </c>
      <c r="E46" s="7" t="n">
        <v>1020.61</v>
      </c>
      <c r="F46" s="8" t="n">
        <v>0.0008</v>
      </c>
      <c r="G46" s="39" t="n">
        <v>0.06884899999999999</v>
      </c>
    </row>
    <row r="47">
      <c r="A47" s="38" t="inlineStr">
        <is>
          <t>7.00% Power Finance Corporation Ltd NCD Red 22-01-2031**</t>
        </is>
      </c>
      <c r="B47" s="17" t="inlineStr">
        <is>
          <t>INE134E07AN1</t>
        </is>
      </c>
      <c r="C47" s="17" t="inlineStr">
        <is>
          <t>CRISIL AAA</t>
        </is>
      </c>
      <c r="D47" s="156" t="n">
        <v>1000000</v>
      </c>
      <c r="E47" s="7" t="n">
        <v>998.63</v>
      </c>
      <c r="F47" s="8" t="n">
        <v>0.0008</v>
      </c>
      <c r="G47" s="39" t="n">
        <v>0.0702</v>
      </c>
    </row>
    <row r="48">
      <c r="A48" s="38" t="inlineStr">
        <is>
          <t>9.35% Power Grid Corporation of India Ltd NCD Red 29-08-2030**</t>
        </is>
      </c>
      <c r="B48" s="17" t="inlineStr">
        <is>
          <t>INE752E07JA8</t>
        </is>
      </c>
      <c r="C48" s="17" t="inlineStr">
        <is>
          <t>CRISIL AAA</t>
        </is>
      </c>
      <c r="D48" s="156" t="n">
        <v>500000</v>
      </c>
      <c r="E48" s="7" t="n">
        <v>548.04</v>
      </c>
      <c r="F48" s="8" t="n">
        <v>0.0004</v>
      </c>
      <c r="G48" s="39" t="n">
        <v>0.069662</v>
      </c>
    </row>
    <row r="49">
      <c r="A49" s="38" t="inlineStr">
        <is>
          <t>8.5% NHPC Ltd NCD Red 14-07-2030**</t>
        </is>
      </c>
      <c r="B49" s="17" t="inlineStr">
        <is>
          <t>INE848E07906</t>
        </is>
      </c>
      <c r="C49" s="17" t="inlineStr">
        <is>
          <t>FITCH AAA</t>
        </is>
      </c>
      <c r="D49" s="156" t="n">
        <v>500000</v>
      </c>
      <c r="E49" s="7" t="n">
        <v>530.55</v>
      </c>
      <c r="F49" s="8" t="n">
        <v>0.0004</v>
      </c>
      <c r="G49" s="39" t="n">
        <v>0.069425</v>
      </c>
    </row>
    <row r="50">
      <c r="A50" s="38" t="inlineStr">
        <is>
          <t>8.14% Nuclear Power Ncd Red 25-03-2030**</t>
        </is>
      </c>
      <c r="B50" s="17" t="inlineStr">
        <is>
          <t>INE206D08303</t>
        </is>
      </c>
      <c r="C50" s="17" t="inlineStr">
        <is>
          <t>CRISIL AAA</t>
        </is>
      </c>
      <c r="D50" s="156" t="n">
        <v>500000</v>
      </c>
      <c r="E50" s="7" t="n">
        <v>526.27</v>
      </c>
      <c r="F50" s="8" t="n">
        <v>0.0004</v>
      </c>
      <c r="G50" s="39" t="n">
        <v>0.06875000000000001</v>
      </c>
    </row>
    <row r="51">
      <c r="A51" s="38" t="inlineStr">
        <is>
          <t>8.37% Housing &amp; Urban Development Corporation Ltd NCD Red 23-03-2029**</t>
        </is>
      </c>
      <c r="B51" s="17" t="inlineStr">
        <is>
          <t>INE031A08707</t>
        </is>
      </c>
      <c r="C51" s="17" t="inlineStr">
        <is>
          <t>ICRA AAA</t>
        </is>
      </c>
      <c r="D51" s="156" t="n">
        <v>500000</v>
      </c>
      <c r="E51" s="7" t="n">
        <v>524.92</v>
      </c>
      <c r="F51" s="8" t="n">
        <v>0.0004</v>
      </c>
      <c r="G51" s="39" t="n">
        <v>0.068509</v>
      </c>
    </row>
    <row r="52">
      <c r="A52" s="38" t="inlineStr">
        <is>
          <t>8.30% National Thermal Power Corporation Ltd. NCD Red 15-01-2029**</t>
        </is>
      </c>
      <c r="B52" s="17" t="inlineStr">
        <is>
          <t>INE733E07KJ7</t>
        </is>
      </c>
      <c r="C52" s="17" t="inlineStr">
        <is>
          <t>CRISIL AAA</t>
        </is>
      </c>
      <c r="D52" s="156" t="n">
        <v>500000</v>
      </c>
      <c r="E52" s="7" t="n">
        <v>522.8099999999999</v>
      </c>
      <c r="F52" s="8" t="n">
        <v>0.0004</v>
      </c>
      <c r="G52" s="39" t="n">
        <v>0.0669</v>
      </c>
    </row>
    <row r="53">
      <c r="A53" s="38" t="inlineStr">
        <is>
          <t>8.13% Power Grid Corporation of India Ltd NCD 25-04-2029 LIII J**</t>
        </is>
      </c>
      <c r="B53" s="17" t="inlineStr">
        <is>
          <t>INE752E07NV6</t>
        </is>
      </c>
      <c r="C53" s="17" t="inlineStr">
        <is>
          <t>CRISIL AAA</t>
        </is>
      </c>
      <c r="D53" s="156" t="n">
        <v>500000</v>
      </c>
      <c r="E53" s="7" t="n">
        <v>521.62</v>
      </c>
      <c r="F53" s="8" t="n">
        <v>0.0004</v>
      </c>
      <c r="G53" s="39" t="n">
        <v>0.06705</v>
      </c>
    </row>
    <row r="54">
      <c r="A54" s="38" t="inlineStr">
        <is>
          <t>8.13% Nuclear Power Corporation Ncd 28-03-2028 Xxxii B**</t>
        </is>
      </c>
      <c r="B54" s="17" t="inlineStr">
        <is>
          <t>INE206D08378</t>
        </is>
      </c>
      <c r="C54" s="17" t="inlineStr">
        <is>
          <t>CRISIL AAA</t>
        </is>
      </c>
      <c r="D54" s="156" t="n">
        <v>500000</v>
      </c>
      <c r="E54" s="7" t="n">
        <v>517.88</v>
      </c>
      <c r="F54" s="8" t="n">
        <v>0.0004</v>
      </c>
      <c r="G54" s="39" t="n">
        <v>0.06657200000000001</v>
      </c>
    </row>
    <row r="55">
      <c r="A55" s="38" t="inlineStr">
        <is>
          <t>6.8% NHPC Sr Ab Strpp E Ncd 24-04-2030**</t>
        </is>
      </c>
      <c r="B55" s="17" t="inlineStr">
        <is>
          <t>INE848E07BN4</t>
        </is>
      </c>
      <c r="C55" s="17" t="inlineStr">
        <is>
          <t>CARE AAA</t>
        </is>
      </c>
      <c r="D55" s="156" t="n">
        <v>500000</v>
      </c>
      <c r="E55" s="7" t="n">
        <v>497.63</v>
      </c>
      <c r="F55" s="8" t="n">
        <v>0.0004</v>
      </c>
      <c r="G55" s="39" t="n">
        <v>0.06909999999999999</v>
      </c>
    </row>
    <row r="56">
      <c r="A56" s="38" t="inlineStr">
        <is>
          <t>6.75% Housing &amp; Urban Development Corp Ltd NCD Red 29-05-2030**</t>
        </is>
      </c>
      <c r="B56" s="17" t="inlineStr">
        <is>
          <t>INE031A08806</t>
        </is>
      </c>
      <c r="C56" s="17" t="inlineStr">
        <is>
          <t>ICRA AAA</t>
        </is>
      </c>
      <c r="D56" s="156" t="n">
        <v>500000</v>
      </c>
      <c r="E56" s="7" t="n">
        <v>495.78</v>
      </c>
      <c r="F56" s="8" t="n">
        <v>0.0004</v>
      </c>
      <c r="G56" s="39" t="n">
        <v>0.06955</v>
      </c>
    </row>
    <row r="57">
      <c r="A57" s="40" t="inlineStr">
        <is>
          <t>Sub Total</t>
        </is>
      </c>
      <c r="B57" s="18" t="n"/>
      <c r="C57" s="18" t="n"/>
      <c r="D57" s="157" t="n"/>
      <c r="E57" s="20" t="n">
        <v>1222902.88</v>
      </c>
      <c r="F57" s="21" t="n">
        <v>0.9281</v>
      </c>
      <c r="G57" s="41" t="n"/>
    </row>
    <row r="58">
      <c r="A58" s="38" t="n"/>
      <c r="B58" s="17" t="n"/>
      <c r="C58" s="17" t="n"/>
      <c r="D58" s="156" t="n"/>
      <c r="E58" s="7" t="n"/>
      <c r="F58" s="8" t="n"/>
      <c r="G58" s="39" t="n"/>
    </row>
    <row r="59">
      <c r="A59" s="40" t="inlineStr">
        <is>
          <t>Government Securities</t>
        </is>
      </c>
      <c r="B59" s="17" t="n"/>
      <c r="C59" s="17" t="n"/>
      <c r="D59" s="156" t="n"/>
      <c r="E59" s="7" t="n"/>
      <c r="F59" s="8" t="n"/>
      <c r="G59" s="39" t="n"/>
    </row>
    <row r="60">
      <c r="A60" s="38" t="inlineStr">
        <is>
          <t>7.32% Govt Of India Red 13-11-2030</t>
        </is>
      </c>
      <c r="B60" s="17" t="inlineStr">
        <is>
          <t>IN0020230135</t>
        </is>
      </c>
      <c r="C60" s="17" t="inlineStr">
        <is>
          <t>SOVEREIGN</t>
        </is>
      </c>
      <c r="D60" s="156" t="n">
        <v>58500000</v>
      </c>
      <c r="E60" s="7" t="n">
        <v>61119.63</v>
      </c>
      <c r="F60" s="8" t="n">
        <v>0.0464</v>
      </c>
      <c r="G60" s="39" t="n">
        <v>0.063794</v>
      </c>
    </row>
    <row r="61">
      <c r="A61" s="40" t="inlineStr">
        <is>
          <t>Sub Total</t>
        </is>
      </c>
      <c r="B61" s="18" t="n"/>
      <c r="C61" s="18" t="n"/>
      <c r="D61" s="157" t="n"/>
      <c r="E61" s="20" t="n">
        <v>61119.63</v>
      </c>
      <c r="F61" s="21" t="n">
        <v>0.0464</v>
      </c>
      <c r="G61" s="41" t="n"/>
    </row>
    <row r="62">
      <c r="A62" s="38" t="n"/>
      <c r="B62" s="17" t="n"/>
      <c r="C62" s="17" t="n"/>
      <c r="D62" s="156" t="n"/>
      <c r="E62" s="7" t="n"/>
      <c r="F62" s="8" t="n"/>
      <c r="G62" s="39" t="n"/>
    </row>
    <row r="63">
      <c r="A63" s="40" t="inlineStr">
        <is>
          <t>(b)Privately Placed/Unlisted</t>
        </is>
      </c>
      <c r="B63" s="17" t="n"/>
      <c r="C63" s="17" t="n"/>
      <c r="D63" s="156" t="n"/>
      <c r="E63" s="7" t="n"/>
      <c r="F63" s="8" t="n"/>
      <c r="G63" s="39" t="n"/>
    </row>
    <row r="64">
      <c r="A64" s="40" t="inlineStr">
        <is>
          <t>Sub Total</t>
        </is>
      </c>
      <c r="B64" s="17" t="n"/>
      <c r="C64" s="17" t="n"/>
      <c r="D64" s="156" t="n"/>
      <c r="E64" s="22" t="inlineStr">
        <is>
          <t>NIL</t>
        </is>
      </c>
      <c r="F64" s="23" t="inlineStr">
        <is>
          <t>NIL</t>
        </is>
      </c>
      <c r="G64" s="39" t="n"/>
    </row>
    <row r="65">
      <c r="A65" s="38" t="n"/>
      <c r="B65" s="17" t="n"/>
      <c r="C65" s="17" t="n"/>
      <c r="D65" s="156" t="n"/>
      <c r="E65" s="7" t="n"/>
      <c r="F65" s="8" t="n"/>
      <c r="G65" s="39" t="n"/>
    </row>
    <row r="66">
      <c r="A66" s="40" t="inlineStr">
        <is>
          <t>(c)Securitised Debt Instruments</t>
        </is>
      </c>
      <c r="B66" s="17" t="n"/>
      <c r="C66" s="17" t="n"/>
      <c r="D66" s="156" t="n"/>
      <c r="E66" s="7" t="n"/>
      <c r="F66" s="8" t="n"/>
      <c r="G66" s="39" t="n"/>
    </row>
    <row r="67">
      <c r="A67" s="40" t="inlineStr">
        <is>
          <t>Sub Total</t>
        </is>
      </c>
      <c r="B67" s="17" t="n"/>
      <c r="C67" s="17" t="n"/>
      <c r="D67" s="156" t="n"/>
      <c r="E67" s="22" t="inlineStr">
        <is>
          <t>NIL</t>
        </is>
      </c>
      <c r="F67" s="23" t="inlineStr">
        <is>
          <t>NIL</t>
        </is>
      </c>
      <c r="G67" s="39" t="n"/>
    </row>
    <row r="68">
      <c r="A68" s="38" t="n"/>
      <c r="B68" s="17" t="n"/>
      <c r="C68" s="17" t="n"/>
      <c r="D68" s="156" t="n"/>
      <c r="E68" s="7" t="n"/>
      <c r="F68" s="8" t="n"/>
      <c r="G68" s="39" t="n"/>
    </row>
    <row r="69">
      <c r="A69" s="42" t="inlineStr">
        <is>
          <t>TOTAL</t>
        </is>
      </c>
      <c r="B69" s="145" t="n"/>
      <c r="C69" s="145" t="n"/>
      <c r="D69" s="158" t="n"/>
      <c r="E69" s="20" t="n">
        <v>1284022.51</v>
      </c>
      <c r="F69" s="21" t="n">
        <v>0.9745</v>
      </c>
      <c r="G69" s="41" t="n"/>
    </row>
    <row r="70">
      <c r="A70" s="38" t="n"/>
      <c r="B70" s="17" t="n"/>
      <c r="C70" s="17" t="n"/>
      <c r="D70" s="156" t="n"/>
      <c r="E70" s="7" t="n"/>
      <c r="F70" s="8" t="n"/>
      <c r="G70" s="39" t="n"/>
    </row>
    <row r="71">
      <c r="A71" s="38" t="n"/>
      <c r="B71" s="17" t="n"/>
      <c r="C71" s="17" t="n"/>
      <c r="D71" s="156" t="n"/>
      <c r="E71" s="7" t="n"/>
      <c r="F71" s="8" t="n"/>
      <c r="G71" s="39" t="n"/>
    </row>
    <row r="72">
      <c r="A72" s="40" t="inlineStr">
        <is>
          <t>TREPS / Reverse Repo</t>
        </is>
      </c>
      <c r="B72" s="17" t="n"/>
      <c r="C72" s="17" t="n"/>
      <c r="D72" s="156" t="n"/>
      <c r="E72" s="7" t="n"/>
      <c r="F72" s="8" t="n"/>
      <c r="G72" s="39" t="n"/>
    </row>
    <row r="73">
      <c r="A73" s="38" t="inlineStr">
        <is>
          <t>Clearing Corporation of India Ltd.</t>
        </is>
      </c>
      <c r="B73" s="17" t="n"/>
      <c r="C73" s="17" t="n"/>
      <c r="D73" s="156" t="n"/>
      <c r="E73" s="7" t="n">
        <v>521.92</v>
      </c>
      <c r="F73" s="8" t="n">
        <v>0.0004</v>
      </c>
      <c r="G73" s="39" t="n">
        <v>0.05471</v>
      </c>
    </row>
    <row r="74">
      <c r="A74" s="40" t="inlineStr">
        <is>
          <t>Sub Total</t>
        </is>
      </c>
      <c r="B74" s="18" t="n"/>
      <c r="C74" s="18" t="n"/>
      <c r="D74" s="157" t="n"/>
      <c r="E74" s="20" t="n">
        <v>521.92</v>
      </c>
      <c r="F74" s="21" t="n">
        <v>0.0004</v>
      </c>
      <c r="G74" s="41" t="n"/>
    </row>
    <row r="75">
      <c r="A75" s="38" t="n"/>
      <c r="B75" s="17" t="n"/>
      <c r="C75" s="17" t="n"/>
      <c r="D75" s="156" t="n"/>
      <c r="E75" s="7" t="n"/>
      <c r="F75" s="8" t="n"/>
      <c r="G75" s="39" t="n"/>
    </row>
    <row r="76">
      <c r="A76" s="42" t="inlineStr">
        <is>
          <t>TOTAL</t>
        </is>
      </c>
      <c r="B76" s="145" t="n"/>
      <c r="C76" s="145" t="n"/>
      <c r="D76" s="158" t="n"/>
      <c r="E76" s="20" t="n">
        <v>521.92</v>
      </c>
      <c r="F76" s="21" t="n">
        <v>0.0004</v>
      </c>
      <c r="G76" s="41" t="n"/>
    </row>
    <row r="77">
      <c r="A77" s="38" t="inlineStr">
        <is>
          <t>Accrued Interest</t>
        </is>
      </c>
      <c r="B77" s="17" t="n"/>
      <c r="C77" s="17" t="n"/>
      <c r="D77" s="156" t="n"/>
      <c r="E77" s="7" t="n">
        <v>33327.9522586</v>
      </c>
      <c r="F77" s="8" t="n">
        <v>0.02529</v>
      </c>
      <c r="G77" s="39" t="n"/>
    </row>
    <row r="78">
      <c r="A78" s="38" t="inlineStr">
        <is>
          <t>Net Receivables/(Payables)</t>
        </is>
      </c>
      <c r="B78" s="17" t="n"/>
      <c r="C78" s="17" t="n"/>
      <c r="D78" s="156" t="n"/>
      <c r="E78" s="159" t="n">
        <v>-46.5322586</v>
      </c>
      <c r="F78" s="160" t="n">
        <v>-0.00019</v>
      </c>
      <c r="G78" s="39" t="n">
        <v>0.054709</v>
      </c>
    </row>
    <row r="79">
      <c r="A79" s="45" t="inlineStr">
        <is>
          <t>GRAND TOTAL</t>
        </is>
      </c>
      <c r="B79" s="19" t="n"/>
      <c r="C79" s="19" t="n"/>
      <c r="D79" s="161" t="n"/>
      <c r="E79" s="14" t="n">
        <v>1317825.85</v>
      </c>
      <c r="F79" s="15" t="n">
        <v>1</v>
      </c>
      <c r="G79" s="46" t="n"/>
    </row>
    <row r="80">
      <c r="A80" s="29" t="n"/>
      <c r="G80" s="30" t="n"/>
    </row>
    <row r="81">
      <c r="A81" s="47" t="inlineStr">
        <is>
          <t>**Non Traded Security</t>
        </is>
      </c>
      <c r="G81" s="30" t="n"/>
    </row>
    <row r="82">
      <c r="A82" s="47" t="inlineStr">
        <is>
          <t>In accordance with SEBI Circular no. SEBI/HO/IMD/PoD2/P/CIR/2024/183 dated December 13, 2024, Debt Index Replication Factor (DIRF) is 69.23%.</t>
        </is>
      </c>
      <c r="G82" s="30" t="n"/>
    </row>
    <row r="83">
      <c r="A83" s="1" t="n"/>
      <c r="G83" s="30" t="n"/>
    </row>
    <row r="84">
      <c r="A84" t="inlineStr">
        <is>
          <t>Portfolio Information</t>
        </is>
      </c>
      <c r="G84" s="30" t="n"/>
    </row>
    <row r="85">
      <c r="A85" s="60" t="inlineStr">
        <is>
          <t>Scheme Name :</t>
        </is>
      </c>
      <c r="B85" s="60" t="inlineStr">
        <is>
          <t>BHARAT Bond ETF - April 2031</t>
        </is>
      </c>
      <c r="G85" s="30" t="n"/>
    </row>
    <row r="86">
      <c r="A86" s="60" t="inlineStr">
        <is>
          <t>Description (if any)</t>
        </is>
      </c>
      <c r="B86" s="60" t="inlineStr">
        <is>
          <t>Debt ETFs</t>
        </is>
      </c>
      <c r="G86" s="30" t="n"/>
    </row>
    <row r="87">
      <c r="A87" s="60" t="n"/>
      <c r="B87" s="60" t="n"/>
      <c r="G87" s="30" t="n"/>
    </row>
    <row r="88">
      <c r="A88" s="60" t="inlineStr">
        <is>
          <t>Annualised Portfolio YTM* :</t>
        </is>
      </c>
      <c r="B88" s="61" t="n">
        <v>6.940545353582046</v>
      </c>
      <c r="G88" s="30" t="n"/>
    </row>
    <row r="89">
      <c r="A89" s="60" t="n"/>
      <c r="B89" s="60" t="n"/>
      <c r="G89" s="30" t="n"/>
    </row>
    <row r="90">
      <c r="A90" s="60" t="inlineStr">
        <is>
          <t>Macaulay Duration</t>
        </is>
      </c>
      <c r="B90" s="62" t="n">
        <v>4.5518</v>
      </c>
      <c r="G90" s="30" t="n"/>
    </row>
    <row r="91">
      <c r="A91" s="60" t="inlineStr">
        <is>
          <t>Residual Maturity</t>
        </is>
      </c>
      <c r="B91" s="62" t="n">
        <v>5.369910941077377</v>
      </c>
      <c r="G91" s="30" t="n"/>
    </row>
    <row r="92">
      <c r="A92" s="60" t="n"/>
      <c r="B92" s="60" t="n"/>
      <c r="G92" s="30" t="n"/>
    </row>
    <row r="93">
      <c r="A93" s="60" t="inlineStr">
        <is>
          <t xml:space="preserve">As on (Date) </t>
        </is>
      </c>
      <c r="B93" s="63" t="n">
        <v>45930</v>
      </c>
      <c r="G93" s="30" t="n"/>
    </row>
    <row r="94">
      <c r="G94" s="30" t="n"/>
    </row>
    <row r="95">
      <c r="A95" s="29" t="n"/>
      <c r="G95" s="30" t="n"/>
    </row>
    <row r="96">
      <c r="A96" s="47" t="inlineStr">
        <is>
          <t>Notes:</t>
        </is>
      </c>
      <c r="G96" s="30" t="n"/>
    </row>
    <row r="97">
      <c r="A97" s="48" t="inlineStr">
        <is>
          <t>1. Security in default beyond its maturiy date</t>
        </is>
      </c>
      <c r="B97" s="49" t="inlineStr">
        <is>
          <t>NIL</t>
        </is>
      </c>
      <c r="G97" s="30" t="n"/>
    </row>
    <row r="98">
      <c r="A98" s="29" t="inlineStr">
        <is>
          <t>2. Net Asset Value (Rs. per unit)</t>
        </is>
      </c>
      <c r="G98" s="30" t="n"/>
    </row>
    <row r="99">
      <c r="A99" s="29" t="inlineStr">
        <is>
          <t>Plan /option (Face Value 1000)</t>
        </is>
      </c>
      <c r="B99" s="49" t="inlineStr">
        <is>
          <t>As on</t>
        </is>
      </c>
      <c r="C99" s="49" t="inlineStr">
        <is>
          <t>As on</t>
        </is>
      </c>
      <c r="G99" s="30" t="n"/>
    </row>
    <row r="100">
      <c r="A100" s="29" t="n"/>
      <c r="B100" s="50" t="n">
        <v>45747</v>
      </c>
      <c r="C100" s="50" t="n">
        <v>45930</v>
      </c>
      <c r="G100" s="30" t="n"/>
    </row>
    <row r="101">
      <c r="A101" s="29" t="inlineStr">
        <is>
          <t>Growth Option</t>
        </is>
      </c>
      <c r="B101" t="n">
        <v>1322.3632</v>
      </c>
      <c r="C101" t="n">
        <v>1375.0826</v>
      </c>
      <c r="G101" s="51" t="n"/>
    </row>
    <row r="102">
      <c r="A102" s="29" t="n"/>
      <c r="G102" s="51" t="n"/>
    </row>
    <row r="103">
      <c r="A103" s="29" t="inlineStr">
        <is>
          <t xml:space="preserve">3. Total Dividend (Net) declared during the half year period </t>
        </is>
      </c>
      <c r="B103" s="49" t="inlineStr">
        <is>
          <t>NIL</t>
        </is>
      </c>
      <c r="G103" s="30" t="n"/>
    </row>
    <row r="104">
      <c r="A104" s="29" t="inlineStr">
        <is>
          <t>4. Bonus was declared during the half year period</t>
        </is>
      </c>
      <c r="B104" s="49" t="inlineStr">
        <is>
          <t>NIL</t>
        </is>
      </c>
      <c r="G104" s="30" t="n"/>
    </row>
    <row r="105">
      <c r="A105" s="48" t="inlineStr">
        <is>
          <t>5. Investment in Repo of Corporate Debt Securities as at September 30, 2025</t>
        </is>
      </c>
      <c r="B105" s="49" t="inlineStr">
        <is>
          <t>NIL</t>
        </is>
      </c>
      <c r="G105" s="30" t="n"/>
    </row>
    <row r="106">
      <c r="A106" s="48" t="inlineStr">
        <is>
          <t>6. Investment in foreign securities/ADRs/GDRs as at September 30,2025</t>
        </is>
      </c>
      <c r="B106" s="49" t="inlineStr">
        <is>
          <t>NIL</t>
        </is>
      </c>
      <c r="G106" s="30" t="n"/>
    </row>
    <row r="107">
      <c r="A107" s="29" t="inlineStr">
        <is>
          <t>7. Average Portfolio Maturity</t>
        </is>
      </c>
      <c r="B107" s="52">
        <f>B91</f>
        <v/>
      </c>
      <c r="G107" s="30" t="n"/>
    </row>
    <row r="108" ht="28.5" customHeight="1">
      <c r="A108" s="48" t="inlineStr">
        <is>
          <t>8. Total gross exposure to derivative instruments (excluding reversed positions) as at September 30, 2025 (Rs. in Lakhs)</t>
        </is>
      </c>
      <c r="B108" s="49" t="inlineStr">
        <is>
          <t>NIL</t>
        </is>
      </c>
      <c r="G108" s="30" t="n"/>
    </row>
    <row r="109" ht="29" customHeight="1">
      <c r="A109" s="48" t="inlineStr">
        <is>
          <t>9. Margin Deposits includes Margin money placed on derivatives other than margin money placed with bank</t>
        </is>
      </c>
      <c r="B109" s="49" t="inlineStr">
        <is>
          <t>NIL</t>
        </is>
      </c>
      <c r="G109" s="30" t="n"/>
    </row>
    <row r="110">
      <c r="A110" s="48" t="inlineStr">
        <is>
          <t>10. Value of investment made by other schemes under same management (Rs. In Lakhs)</t>
        </is>
      </c>
      <c r="B110" s="53" t="n">
        <v>470135.39</v>
      </c>
      <c r="G110" s="30" t="n"/>
    </row>
    <row r="111" ht="20.5" customHeight="1">
      <c r="A111" s="48" t="inlineStr">
        <is>
          <t>11. Number of instance of deviation In valuation of securities</t>
        </is>
      </c>
      <c r="B111" s="49" t="inlineStr">
        <is>
          <t>NIL</t>
        </is>
      </c>
      <c r="G111" s="30" t="n"/>
    </row>
    <row r="112" ht="19" customHeight="1" thickBot="1">
      <c r="A112" s="54" t="inlineStr">
        <is>
          <t>12. Total value and percentage of illiquid equity shares / securities</t>
        </is>
      </c>
      <c r="B112" s="55" t="inlineStr">
        <is>
          <t>NIL</t>
        </is>
      </c>
      <c r="C112" s="56" t="n"/>
      <c r="D112" s="56" t="n"/>
      <c r="E112" s="56" t="n"/>
      <c r="F112" s="56" t="n"/>
      <c r="G112" s="57" t="n"/>
    </row>
    <row r="114" ht="70" customHeight="1">
      <c r="A114" s="177" t="inlineStr">
        <is>
          <t>Scheme Name</t>
        </is>
      </c>
      <c r="B114" s="177" t="inlineStr">
        <is>
          <t>Risk- O - Meter</t>
        </is>
      </c>
      <c r="C114" s="177" t="inlineStr">
        <is>
          <t>Benchmark of the Scheme</t>
        </is>
      </c>
      <c r="D114" s="177" t="inlineStr">
        <is>
          <t>Benchmark Risk-o-meter</t>
        </is>
      </c>
    </row>
    <row r="115" ht="70" customHeight="1">
      <c r="A115" s="177" t="inlineStr">
        <is>
          <t>BHARAT Bond ETF - April 2031</t>
        </is>
      </c>
      <c r="B115" s="177" t="n"/>
      <c r="C115" s="177" t="inlineStr">
        <is>
          <t>NIFTY BHARAT Bond Index - April 2031</t>
        </is>
      </c>
      <c r="D115" s="177" t="n"/>
      <c r="E115" t="inlineStr"/>
    </row>
  </sheetData>
  <mergeCells count="2">
    <mergeCell ref="A3:G3"/>
    <mergeCell ref="A4:G4"/>
  </mergeCells>
  <pageMargins left="0.7" right="0.7" top="0.75" bottom="0.75" header="0.3" footer="0.3"/>
  <pageSetup orientation="portrait" horizontalDpi="300" verticalDpi="300"/>
  <drawing xmlns:r="http://schemas.openxmlformats.org/officeDocument/2006/relationships" r:id="rId1"/>
</worksheet>
</file>

<file path=xl/worksheets/sheet20.xml><?xml version="1.0" encoding="utf-8"?>
<worksheet xmlns="http://schemas.openxmlformats.org/spreadsheetml/2006/main">
  <sheetPr>
    <outlinePr summaryBelow="1" summaryRight="1"/>
    <pageSetUpPr/>
  </sheetPr>
  <dimension ref="A1:H99"/>
  <sheetViews>
    <sheetView showGridLines="0" workbookViewId="0">
      <pane ySplit="6" topLeftCell="A7" activePane="bottomLeft" state="frozen"/>
      <selection activeCell="A7" sqref="A7"/>
      <selection pane="bottomLeft" activeCell="A7" sqref="A7"/>
    </sheetView>
  </sheetViews>
  <sheetFormatPr baseColWidth="8" defaultRowHeight="14.5"/>
  <cols>
    <col width="66.453125" customWidth="1" min="1" max="1"/>
    <col width="22" customWidth="1" min="2" max="2"/>
    <col width="30" bestFit="1" customWidth="1" min="3" max="3"/>
    <col width="22" customWidth="1" min="4" max="4"/>
    <col width="16.453125" customWidth="1" min="5" max="5"/>
    <col width="22" customWidth="1" min="6" max="6"/>
    <col width="6.1796875" bestFit="1" customWidth="1" style="2" min="7" max="7"/>
    <col width="70.26953125" bestFit="1" customWidth="1" min="12" max="12"/>
    <col width="10.81640625" bestFit="1" customWidth="1" min="13" max="13"/>
    <col width="10.54296875" bestFit="1" customWidth="1" min="14" max="14"/>
    <col width="12" bestFit="1" customWidth="1" min="15" max="15"/>
    <col width="12.54296875" customWidth="1" min="16" max="16"/>
  </cols>
  <sheetData>
    <row r="1">
      <c r="A1" s="85" t="inlineStr">
        <is>
          <t>Edelweiss Mutual Fund</t>
        </is>
      </c>
    </row>
    <row r="2" ht="29.5" customHeight="1" thickBot="1">
      <c r="A2" s="86" t="inlineStr">
        <is>
          <t xml:space="preserve">Edelweiss House, 10th Floor, Off. C.S.T. Road, Kalina, Santacruz (E), Mumbai 400098, Maharashtra  </t>
        </is>
      </c>
    </row>
    <row r="3" ht="36.75" customHeight="1">
      <c r="A3" s="148" t="inlineStr">
        <is>
          <t>PORTFOLIO STATEMENT OF EDELWEISS NIFTY 50 INDEX FUND AS ON SEPTEMBER 30, 2025</t>
        </is>
      </c>
      <c r="B3" s="149" t="n"/>
      <c r="C3" s="149" t="n"/>
      <c r="D3" s="149" t="n"/>
      <c r="E3" s="149" t="n"/>
      <c r="F3" s="149" t="n"/>
      <c r="G3" s="150" t="n"/>
      <c r="H3" s="28">
        <f>HYPERLINK("[EDEL_HY Portfolio 30-Sep-2025 Final.xlsx]Index!A1","Index")</f>
        <v/>
      </c>
    </row>
    <row r="4" ht="19.5" customHeight="1">
      <c r="A4" s="151" t="inlineStr">
        <is>
          <t>(An open ended scheme replicating Nifty 50 Index)</t>
        </is>
      </c>
      <c r="G4" s="51" t="n"/>
    </row>
    <row r="5">
      <c r="A5" s="29" t="n"/>
      <c r="G5" s="30" t="n"/>
    </row>
    <row r="6" ht="48" customHeight="1">
      <c r="A6" s="31" t="inlineStr">
        <is>
          <t>Name of the Instrument</t>
        </is>
      </c>
      <c r="B6" s="32" t="inlineStr">
        <is>
          <t>ISIN</t>
        </is>
      </c>
      <c r="C6" s="32" t="inlineStr">
        <is>
          <t>Rating/Industry</t>
        </is>
      </c>
      <c r="D6" s="152" t="inlineStr">
        <is>
          <t>Quantity</t>
        </is>
      </c>
      <c r="E6" s="34" t="inlineStr">
        <is>
          <t>Market/Fair Value(Rs. In Lacs)</t>
        </is>
      </c>
      <c r="F6" s="34" t="inlineStr">
        <is>
          <t>% to Net Assets</t>
        </is>
      </c>
      <c r="G6" s="35" t="inlineStr">
        <is>
          <t>YIELD</t>
        </is>
      </c>
    </row>
    <row r="7">
      <c r="A7" s="36" t="n"/>
      <c r="B7" s="16" t="n"/>
      <c r="C7" s="16" t="n"/>
      <c r="D7" s="153" t="n"/>
      <c r="E7" s="154" t="n"/>
      <c r="F7" s="155" t="n"/>
      <c r="G7" s="37" t="n"/>
    </row>
    <row r="8">
      <c r="A8" s="40" t="inlineStr">
        <is>
          <t>Equity &amp; Equity related</t>
        </is>
      </c>
      <c r="B8" s="17" t="n"/>
      <c r="C8" s="17" t="n"/>
      <c r="D8" s="156" t="n"/>
      <c r="E8" s="7" t="n"/>
      <c r="F8" s="8" t="n"/>
      <c r="G8" s="39" t="n"/>
    </row>
    <row r="9">
      <c r="A9" s="40" t="inlineStr">
        <is>
          <t>(a)Listed / Awaiting listing on Stock Exchanges</t>
        </is>
      </c>
      <c r="B9" s="17" t="n"/>
      <c r="C9" s="17" t="n"/>
      <c r="D9" s="156" t="n"/>
      <c r="E9" s="7" t="n"/>
      <c r="F9" s="8" t="n"/>
      <c r="G9" s="39" t="n"/>
    </row>
    <row r="10">
      <c r="A10" s="38" t="inlineStr">
        <is>
          <t>HDFC Bank Ltd.</t>
        </is>
      </c>
      <c r="B10" s="17" t="inlineStr">
        <is>
          <t>INE040A01034</t>
        </is>
      </c>
      <c r="C10" s="17" t="inlineStr">
        <is>
          <t>Banks</t>
        </is>
      </c>
      <c r="D10" s="156" t="n">
        <v>265104</v>
      </c>
      <c r="E10" s="7" t="n">
        <v>2521.14</v>
      </c>
      <c r="F10" s="8" t="n">
        <v>0.1289</v>
      </c>
      <c r="G10" s="39" t="n"/>
    </row>
    <row r="11">
      <c r="A11" s="38" t="inlineStr">
        <is>
          <t>ICICI Bank Ltd.</t>
        </is>
      </c>
      <c r="B11" s="17" t="inlineStr">
        <is>
          <t>INE090A01021</t>
        </is>
      </c>
      <c r="C11" s="17" t="inlineStr">
        <is>
          <t>Banks</t>
        </is>
      </c>
      <c r="D11" s="156" t="n">
        <v>123863</v>
      </c>
      <c r="E11" s="7" t="n">
        <v>1669.67</v>
      </c>
      <c r="F11" s="8" t="n">
        <v>0.0854</v>
      </c>
      <c r="G11" s="39" t="n"/>
    </row>
    <row r="12">
      <c r="A12" s="38" t="inlineStr">
        <is>
          <t>Reliance Industries Ltd.</t>
        </is>
      </c>
      <c r="B12" s="17" t="inlineStr">
        <is>
          <t>INE002A01018</t>
        </is>
      </c>
      <c r="C12" s="17" t="inlineStr">
        <is>
          <t>Petroleum Products</t>
        </is>
      </c>
      <c r="D12" s="156" t="n">
        <v>117507</v>
      </c>
      <c r="E12" s="7" t="n">
        <v>1602.8</v>
      </c>
      <c r="F12" s="8" t="n">
        <v>0.0819</v>
      </c>
      <c r="G12" s="39" t="n"/>
    </row>
    <row r="13">
      <c r="A13" s="38" t="inlineStr">
        <is>
          <t>Infosys Ltd.</t>
        </is>
      </c>
      <c r="B13" s="17" t="inlineStr">
        <is>
          <t>INE009A01021</t>
        </is>
      </c>
      <c r="C13" s="17" t="inlineStr">
        <is>
          <t>IT - Software</t>
        </is>
      </c>
      <c r="D13" s="156" t="n">
        <v>62534</v>
      </c>
      <c r="E13" s="7" t="n">
        <v>901.62</v>
      </c>
      <c r="F13" s="8" t="n">
        <v>0.0461</v>
      </c>
      <c r="G13" s="39" t="n"/>
    </row>
    <row r="14">
      <c r="A14" s="38" t="inlineStr">
        <is>
          <t>Bharti Airtel Ltd.</t>
        </is>
      </c>
      <c r="B14" s="17" t="inlineStr">
        <is>
          <t>INE397D01024</t>
        </is>
      </c>
      <c r="C14" s="17" t="inlineStr">
        <is>
          <t>Telecom - Services</t>
        </is>
      </c>
      <c r="D14" s="156" t="n">
        <v>47310</v>
      </c>
      <c r="E14" s="7" t="n">
        <v>888.67</v>
      </c>
      <c r="F14" s="8" t="n">
        <v>0.0454</v>
      </c>
      <c r="G14" s="39" t="n"/>
    </row>
    <row r="15">
      <c r="A15" s="38" t="inlineStr">
        <is>
          <t>Larsen &amp; Toubro Ltd.</t>
        </is>
      </c>
      <c r="B15" s="17" t="inlineStr">
        <is>
          <t>INE018A01030</t>
        </is>
      </c>
      <c r="C15" s="17" t="inlineStr">
        <is>
          <t>Construction</t>
        </is>
      </c>
      <c r="D15" s="156" t="n">
        <v>20384</v>
      </c>
      <c r="E15" s="7" t="n">
        <v>745.85</v>
      </c>
      <c r="F15" s="8" t="n">
        <v>0.0381</v>
      </c>
      <c r="G15" s="39" t="n"/>
    </row>
    <row r="16">
      <c r="A16" s="38" t="inlineStr">
        <is>
          <t>ITC Ltd.</t>
        </is>
      </c>
      <c r="B16" s="17" t="inlineStr">
        <is>
          <t>INE154A01025</t>
        </is>
      </c>
      <c r="C16" s="17" t="inlineStr">
        <is>
          <t>Diversified FMCG</t>
        </is>
      </c>
      <c r="D16" s="156" t="n">
        <v>167240</v>
      </c>
      <c r="E16" s="7" t="n">
        <v>671.55</v>
      </c>
      <c r="F16" s="8" t="n">
        <v>0.0343</v>
      </c>
      <c r="G16" s="39" t="n"/>
    </row>
    <row r="17">
      <c r="A17" s="38" t="inlineStr">
        <is>
          <t>State Bank of India</t>
        </is>
      </c>
      <c r="B17" s="17" t="inlineStr">
        <is>
          <t>INE062A01020</t>
        </is>
      </c>
      <c r="C17" s="17" t="inlineStr">
        <is>
          <t>Banks</t>
        </is>
      </c>
      <c r="D17" s="156" t="n">
        <v>72017</v>
      </c>
      <c r="E17" s="7" t="n">
        <v>628.3099999999999</v>
      </c>
      <c r="F17" s="8" t="n">
        <v>0.0321</v>
      </c>
      <c r="G17" s="39" t="n"/>
    </row>
    <row r="18">
      <c r="A18" s="38" t="inlineStr">
        <is>
          <t>Axis Bank Ltd.</t>
        </is>
      </c>
      <c r="B18" s="17" t="inlineStr">
        <is>
          <t>INE238A01034</t>
        </is>
      </c>
      <c r="C18" s="17" t="inlineStr">
        <is>
          <t>Banks</t>
        </is>
      </c>
      <c r="D18" s="156" t="n">
        <v>49708</v>
      </c>
      <c r="E18" s="7" t="n">
        <v>562.5</v>
      </c>
      <c r="F18" s="8" t="n">
        <v>0.0288</v>
      </c>
      <c r="G18" s="39" t="n"/>
    </row>
    <row r="19">
      <c r="A19" s="38" t="inlineStr">
        <is>
          <t>Mahindra &amp; Mahindra Ltd.</t>
        </is>
      </c>
      <c r="B19" s="17" t="inlineStr">
        <is>
          <t>INE101A01026</t>
        </is>
      </c>
      <c r="C19" s="17" t="inlineStr">
        <is>
          <t>Automobiles</t>
        </is>
      </c>
      <c r="D19" s="156" t="n">
        <v>15383</v>
      </c>
      <c r="E19" s="7" t="n">
        <v>527.1799999999999</v>
      </c>
      <c r="F19" s="8" t="n">
        <v>0.027</v>
      </c>
      <c r="G19" s="39" t="n"/>
    </row>
    <row r="20">
      <c r="A20" s="38" t="inlineStr">
        <is>
          <t>Tata Consultancy Services Ltd.</t>
        </is>
      </c>
      <c r="B20" s="17" t="inlineStr">
        <is>
          <t>INE467B01029</t>
        </is>
      </c>
      <c r="C20" s="17" t="inlineStr">
        <is>
          <t>IT - Software</t>
        </is>
      </c>
      <c r="D20" s="156" t="n">
        <v>17727</v>
      </c>
      <c r="E20" s="7" t="n">
        <v>512.03</v>
      </c>
      <c r="F20" s="8" t="n">
        <v>0.0262</v>
      </c>
      <c r="G20" s="39" t="n"/>
    </row>
    <row r="21">
      <c r="A21" s="38" t="inlineStr">
        <is>
          <t>Kotak Mahindra Bank Ltd.</t>
        </is>
      </c>
      <c r="B21" s="17" t="inlineStr">
        <is>
          <t>INE237A01028</t>
        </is>
      </c>
      <c r="C21" s="17" t="inlineStr">
        <is>
          <t>Banks</t>
        </is>
      </c>
      <c r="D21" s="156" t="n">
        <v>25527</v>
      </c>
      <c r="E21" s="7" t="n">
        <v>508.68</v>
      </c>
      <c r="F21" s="8" t="n">
        <v>0.026</v>
      </c>
      <c r="G21" s="39" t="n"/>
    </row>
    <row r="22">
      <c r="A22" s="38" t="inlineStr">
        <is>
          <t>Bajaj Finance Ltd.</t>
        </is>
      </c>
      <c r="B22" s="17" t="inlineStr">
        <is>
          <t>INE296A01032</t>
        </is>
      </c>
      <c r="C22" s="17" t="inlineStr">
        <is>
          <t>Finance</t>
        </is>
      </c>
      <c r="D22" s="156" t="n">
        <v>46181</v>
      </c>
      <c r="E22" s="7" t="n">
        <v>461.3</v>
      </c>
      <c r="F22" s="8" t="n">
        <v>0.0236</v>
      </c>
      <c r="G22" s="39" t="n"/>
    </row>
    <row r="23">
      <c r="A23" s="38" t="inlineStr">
        <is>
          <t>Eternal Ltd.</t>
        </is>
      </c>
      <c r="B23" s="17" t="inlineStr">
        <is>
          <t>INE758T01015</t>
        </is>
      </c>
      <c r="C23" s="17" t="inlineStr">
        <is>
          <t>Retailing</t>
        </is>
      </c>
      <c r="D23" s="156" t="n">
        <v>120863</v>
      </c>
      <c r="E23" s="7" t="n">
        <v>393.41</v>
      </c>
      <c r="F23" s="8" t="n">
        <v>0.0201</v>
      </c>
      <c r="G23" s="39" t="n"/>
    </row>
    <row r="24">
      <c r="A24" s="38" t="inlineStr">
        <is>
          <t>Hindustan Unilever Ltd.</t>
        </is>
      </c>
      <c r="B24" s="17" t="inlineStr">
        <is>
          <t>INE030A01027</t>
        </is>
      </c>
      <c r="C24" s="17" t="inlineStr">
        <is>
          <t>Diversified FMCG</t>
        </is>
      </c>
      <c r="D24" s="156" t="n">
        <v>15404</v>
      </c>
      <c r="E24" s="7" t="n">
        <v>387.32</v>
      </c>
      <c r="F24" s="8" t="n">
        <v>0.0198</v>
      </c>
      <c r="G24" s="39" t="n"/>
    </row>
    <row r="25">
      <c r="A25" s="38" t="inlineStr">
        <is>
          <t>Maruti Suzuki India Ltd.</t>
        </is>
      </c>
      <c r="B25" s="17" t="inlineStr">
        <is>
          <t>INE585B01010</t>
        </is>
      </c>
      <c r="C25" s="17" t="inlineStr">
        <is>
          <t>Automobiles</t>
        </is>
      </c>
      <c r="D25" s="156" t="n">
        <v>2278</v>
      </c>
      <c r="E25" s="7" t="n">
        <v>365.14</v>
      </c>
      <c r="F25" s="8" t="n">
        <v>0.0187</v>
      </c>
      <c r="G25" s="39" t="n"/>
    </row>
    <row r="26">
      <c r="A26" s="38" t="inlineStr">
        <is>
          <t>Sun Pharmaceutical Industries Ltd.</t>
        </is>
      </c>
      <c r="B26" s="17" t="inlineStr">
        <is>
          <t>INE044A01036</t>
        </is>
      </c>
      <c r="C26" s="17" t="inlineStr">
        <is>
          <t>Pharmaceuticals &amp; Biotechnology</t>
        </is>
      </c>
      <c r="D26" s="156" t="n">
        <v>18292</v>
      </c>
      <c r="E26" s="7" t="n">
        <v>291.63</v>
      </c>
      <c r="F26" s="8" t="n">
        <v>0.0149</v>
      </c>
      <c r="G26" s="39" t="n"/>
    </row>
    <row r="27">
      <c r="A27" s="38" t="inlineStr">
        <is>
          <t>NTPC Ltd.</t>
        </is>
      </c>
      <c r="B27" s="17" t="inlineStr">
        <is>
          <t>INE733E01010</t>
        </is>
      </c>
      <c r="C27" s="17" t="inlineStr">
        <is>
          <t>Power</t>
        </is>
      </c>
      <c r="D27" s="156" t="n">
        <v>82295</v>
      </c>
      <c r="E27" s="7" t="n">
        <v>280.17</v>
      </c>
      <c r="F27" s="8" t="n">
        <v>0.0143</v>
      </c>
      <c r="G27" s="39" t="n"/>
    </row>
    <row r="28">
      <c r="A28" s="38" t="inlineStr">
        <is>
          <t>HCL Technologies Ltd.</t>
        </is>
      </c>
      <c r="B28" s="17" t="inlineStr">
        <is>
          <t>INE860A01027</t>
        </is>
      </c>
      <c r="C28" s="17" t="inlineStr">
        <is>
          <t>IT - Software</t>
        </is>
      </c>
      <c r="D28" s="156" t="n">
        <v>18390</v>
      </c>
      <c r="E28" s="7" t="n">
        <v>254.72</v>
      </c>
      <c r="F28" s="8" t="n">
        <v>0.013</v>
      </c>
      <c r="G28" s="39" t="n"/>
    </row>
    <row r="29">
      <c r="A29" s="38" t="inlineStr">
        <is>
          <t>Ultratech Cement Ltd.</t>
        </is>
      </c>
      <c r="B29" s="17" t="inlineStr">
        <is>
          <t>INE481G01011</t>
        </is>
      </c>
      <c r="C29" s="17" t="inlineStr">
        <is>
          <t>Cement &amp; Cement Products</t>
        </is>
      </c>
      <c r="D29" s="156" t="n">
        <v>2060</v>
      </c>
      <c r="E29" s="7" t="n">
        <v>251.77</v>
      </c>
      <c r="F29" s="8" t="n">
        <v>0.0129</v>
      </c>
      <c r="G29" s="39" t="n"/>
    </row>
    <row r="30">
      <c r="A30" s="38" t="inlineStr">
        <is>
          <t>Bharat Electronics Ltd.</t>
        </is>
      </c>
      <c r="B30" s="17" t="inlineStr">
        <is>
          <t>INE263A01024</t>
        </is>
      </c>
      <c r="C30" s="17" t="inlineStr">
        <is>
          <t>Aerospace &amp; Defense</t>
        </is>
      </c>
      <c r="D30" s="156" t="n">
        <v>62169</v>
      </c>
      <c r="E30" s="7" t="n">
        <v>251.13</v>
      </c>
      <c r="F30" s="8" t="n">
        <v>0.0128</v>
      </c>
      <c r="G30" s="39" t="n"/>
    </row>
    <row r="31">
      <c r="A31" s="38" t="inlineStr">
        <is>
          <t>Tata Motors Ltd.</t>
        </is>
      </c>
      <c r="B31" s="17" t="inlineStr">
        <is>
          <t>INE155A01022</t>
        </is>
      </c>
      <c r="C31" s="17" t="inlineStr">
        <is>
          <t>Automobiles</t>
        </is>
      </c>
      <c r="D31" s="156" t="n">
        <v>36257</v>
      </c>
      <c r="E31" s="7" t="n">
        <v>246.62</v>
      </c>
      <c r="F31" s="8" t="n">
        <v>0.0126</v>
      </c>
      <c r="G31" s="39" t="n"/>
    </row>
    <row r="32">
      <c r="A32" s="38" t="inlineStr">
        <is>
          <t>Tata Steel Ltd.</t>
        </is>
      </c>
      <c r="B32" s="17" t="inlineStr">
        <is>
          <t>INE081A01020</t>
        </is>
      </c>
      <c r="C32" s="17" t="inlineStr">
        <is>
          <t>Ferrous Metals</t>
        </is>
      </c>
      <c r="D32" s="156" t="n">
        <v>143541</v>
      </c>
      <c r="E32" s="7" t="n">
        <v>242.25</v>
      </c>
      <c r="F32" s="8" t="n">
        <v>0.0124</v>
      </c>
      <c r="G32" s="39" t="n"/>
    </row>
    <row r="33">
      <c r="A33" s="38" t="inlineStr">
        <is>
          <t>Titan Company Ltd.</t>
        </is>
      </c>
      <c r="B33" s="17" t="inlineStr">
        <is>
          <t>INE280A01028</t>
        </is>
      </c>
      <c r="C33" s="17" t="inlineStr">
        <is>
          <t>Consumer Durables</t>
        </is>
      </c>
      <c r="D33" s="156" t="n">
        <v>7163</v>
      </c>
      <c r="E33" s="7" t="n">
        <v>241.18</v>
      </c>
      <c r="F33" s="8" t="n">
        <v>0.0123</v>
      </c>
      <c r="G33" s="39" t="n"/>
    </row>
    <row r="34">
      <c r="A34" s="38" t="inlineStr">
        <is>
          <t>Power Grid Corporation of India Ltd.</t>
        </is>
      </c>
      <c r="B34" s="17" t="inlineStr">
        <is>
          <t>INE752E01010</t>
        </is>
      </c>
      <c r="C34" s="17" t="inlineStr">
        <is>
          <t>Power</t>
        </is>
      </c>
      <c r="D34" s="156" t="n">
        <v>78624</v>
      </c>
      <c r="E34" s="7" t="n">
        <v>220.34</v>
      </c>
      <c r="F34" s="8" t="n">
        <v>0.0113</v>
      </c>
      <c r="G34" s="39" t="n"/>
    </row>
    <row r="35">
      <c r="A35" s="38" t="inlineStr">
        <is>
          <t>InterGlobe Aviation Ltd.</t>
        </is>
      </c>
      <c r="B35" s="17" t="inlineStr">
        <is>
          <t>INE646L01027</t>
        </is>
      </c>
      <c r="C35" s="17" t="inlineStr">
        <is>
          <t>Transport Services</t>
        </is>
      </c>
      <c r="D35" s="156" t="n">
        <v>3810</v>
      </c>
      <c r="E35" s="7" t="n">
        <v>213.15</v>
      </c>
      <c r="F35" s="8" t="n">
        <v>0.0109</v>
      </c>
      <c r="G35" s="39" t="n"/>
    </row>
    <row r="36">
      <c r="A36" s="38" t="inlineStr">
        <is>
          <t>Bajaj Finserv Ltd.</t>
        </is>
      </c>
      <c r="B36" s="17" t="inlineStr">
        <is>
          <t>INE918I01026</t>
        </is>
      </c>
      <c r="C36" s="17" t="inlineStr">
        <is>
          <t>Finance</t>
        </is>
      </c>
      <c r="D36" s="156" t="n">
        <v>9908</v>
      </c>
      <c r="E36" s="7" t="n">
        <v>198.79</v>
      </c>
      <c r="F36" s="8" t="n">
        <v>0.0102</v>
      </c>
      <c r="G36" s="39" t="n"/>
    </row>
    <row r="37">
      <c r="A37" s="38" t="inlineStr">
        <is>
          <t>Hindalco Industries Ltd.</t>
        </is>
      </c>
      <c r="B37" s="17" t="inlineStr">
        <is>
          <t>INE038A01020</t>
        </is>
      </c>
      <c r="C37" s="17" t="inlineStr">
        <is>
          <t>Non - Ferrous Metals</t>
        </is>
      </c>
      <c r="D37" s="156" t="n">
        <v>25139</v>
      </c>
      <c r="E37" s="7" t="n">
        <v>191.55</v>
      </c>
      <c r="F37" s="8" t="n">
        <v>0.0098</v>
      </c>
      <c r="G37" s="39" t="n"/>
    </row>
    <row r="38">
      <c r="A38" s="38" t="inlineStr">
        <is>
          <t>JSW Steel Ltd.</t>
        </is>
      </c>
      <c r="B38" s="17" t="inlineStr">
        <is>
          <t>INE019A01038</t>
        </is>
      </c>
      <c r="C38" s="17" t="inlineStr">
        <is>
          <t>Ferrous Metals</t>
        </is>
      </c>
      <c r="D38" s="156" t="n">
        <v>16259</v>
      </c>
      <c r="E38" s="7" t="n">
        <v>185.79</v>
      </c>
      <c r="F38" s="8" t="n">
        <v>0.0095</v>
      </c>
      <c r="G38" s="39" t="n"/>
    </row>
    <row r="39">
      <c r="A39" s="38" t="inlineStr">
        <is>
          <t>Asian Paints Ltd.</t>
        </is>
      </c>
      <c r="B39" s="17" t="inlineStr">
        <is>
          <t>INE021A01026</t>
        </is>
      </c>
      <c r="C39" s="17" t="inlineStr">
        <is>
          <t>Consumer Durables</t>
        </is>
      </c>
      <c r="D39" s="156" t="n">
        <v>7849</v>
      </c>
      <c r="E39" s="7" t="n">
        <v>184.45</v>
      </c>
      <c r="F39" s="8" t="n">
        <v>0.0094</v>
      </c>
      <c r="G39" s="39" t="n"/>
    </row>
    <row r="40">
      <c r="A40" s="38" t="inlineStr">
        <is>
          <t>Grasim Industries Ltd.</t>
        </is>
      </c>
      <c r="B40" s="17" t="inlineStr">
        <is>
          <t>INE047A01021</t>
        </is>
      </c>
      <c r="C40" s="17" t="inlineStr">
        <is>
          <t>Cement &amp; Cement Products</t>
        </is>
      </c>
      <c r="D40" s="156" t="n">
        <v>6632</v>
      </c>
      <c r="E40" s="7" t="n">
        <v>182.84</v>
      </c>
      <c r="F40" s="8" t="n">
        <v>0.009299999999999999</v>
      </c>
      <c r="G40" s="39" t="n"/>
    </row>
    <row r="41">
      <c r="A41" s="38" t="inlineStr">
        <is>
          <t>Trent Ltd.</t>
        </is>
      </c>
      <c r="B41" s="17" t="inlineStr">
        <is>
          <t>INE849A01020</t>
        </is>
      </c>
      <c r="C41" s="17" t="inlineStr">
        <is>
          <t>Retailing</t>
        </is>
      </c>
      <c r="D41" s="156" t="n">
        <v>3853</v>
      </c>
      <c r="E41" s="7" t="n">
        <v>180.22</v>
      </c>
      <c r="F41" s="8" t="n">
        <v>0.0092</v>
      </c>
      <c r="G41" s="39" t="n"/>
    </row>
    <row r="42">
      <c r="A42" s="38" t="inlineStr">
        <is>
          <t>Adani Ports &amp; Special Economic Zone Ltd.</t>
        </is>
      </c>
      <c r="B42" s="17" t="inlineStr">
        <is>
          <t>INE742F01042</t>
        </is>
      </c>
      <c r="C42" s="17" t="inlineStr">
        <is>
          <t>Transport Infrastructure</t>
        </is>
      </c>
      <c r="D42" s="156" t="n">
        <v>12810</v>
      </c>
      <c r="E42" s="7" t="n">
        <v>179.79</v>
      </c>
      <c r="F42" s="8" t="n">
        <v>0.0092</v>
      </c>
      <c r="G42" s="39" t="n"/>
    </row>
    <row r="43">
      <c r="A43" s="38" t="inlineStr">
        <is>
          <t>Eicher Motors Ltd.</t>
        </is>
      </c>
      <c r="B43" s="17" t="inlineStr">
        <is>
          <t>INE066A01021</t>
        </is>
      </c>
      <c r="C43" s="17" t="inlineStr">
        <is>
          <t>Automobiles</t>
        </is>
      </c>
      <c r="D43" s="156" t="n">
        <v>2388</v>
      </c>
      <c r="E43" s="7" t="n">
        <v>167.29</v>
      </c>
      <c r="F43" s="8" t="n">
        <v>0.0086</v>
      </c>
      <c r="G43" s="39" t="n"/>
    </row>
    <row r="44">
      <c r="A44" s="38" t="inlineStr">
        <is>
          <t>Bajaj Auto Ltd.</t>
        </is>
      </c>
      <c r="B44" s="17" t="inlineStr">
        <is>
          <t>INE917I01010</t>
        </is>
      </c>
      <c r="C44" s="17" t="inlineStr">
        <is>
          <t>Automobiles</t>
        </is>
      </c>
      <c r="D44" s="156" t="n">
        <v>1924</v>
      </c>
      <c r="E44" s="7" t="n">
        <v>166.97</v>
      </c>
      <c r="F44" s="8" t="n">
        <v>0.008500000000000001</v>
      </c>
      <c r="G44" s="39" t="n"/>
    </row>
    <row r="45">
      <c r="A45" s="38" t="inlineStr">
        <is>
          <t>Jio Financial Services Ltd.</t>
        </is>
      </c>
      <c r="B45" s="17" t="inlineStr">
        <is>
          <t>INE758E01017</t>
        </is>
      </c>
      <c r="C45" s="17" t="inlineStr">
        <is>
          <t>Finance</t>
        </is>
      </c>
      <c r="D45" s="156" t="n">
        <v>56885</v>
      </c>
      <c r="E45" s="7" t="n">
        <v>166.79</v>
      </c>
      <c r="F45" s="8" t="n">
        <v>0.008500000000000001</v>
      </c>
      <c r="G45" s="39" t="n"/>
    </row>
    <row r="46">
      <c r="A46" s="38" t="inlineStr">
        <is>
          <t>Oil &amp; Natural Gas Corporation Ltd.</t>
        </is>
      </c>
      <c r="B46" s="17" t="inlineStr">
        <is>
          <t>INE213A01029</t>
        </is>
      </c>
      <c r="C46" s="17" t="inlineStr">
        <is>
          <t>Oil</t>
        </is>
      </c>
      <c r="D46" s="156" t="n">
        <v>67426</v>
      </c>
      <c r="E46" s="7" t="n">
        <v>161.49</v>
      </c>
      <c r="F46" s="8" t="n">
        <v>0.0083</v>
      </c>
      <c r="G46" s="39" t="n"/>
    </row>
    <row r="47">
      <c r="A47" s="38" t="inlineStr">
        <is>
          <t>Tech Mahindra Ltd.</t>
        </is>
      </c>
      <c r="B47" s="17" t="inlineStr">
        <is>
          <t>INE669C01036</t>
        </is>
      </c>
      <c r="C47" s="17" t="inlineStr">
        <is>
          <t>IT - Software</t>
        </is>
      </c>
      <c r="D47" s="156" t="n">
        <v>11020</v>
      </c>
      <c r="E47" s="7" t="n">
        <v>154.31</v>
      </c>
      <c r="F47" s="8" t="n">
        <v>0.007900000000000001</v>
      </c>
      <c r="G47" s="39" t="n"/>
    </row>
    <row r="48">
      <c r="A48" s="38" t="inlineStr">
        <is>
          <t>Coal India Ltd.</t>
        </is>
      </c>
      <c r="B48" s="17" t="inlineStr">
        <is>
          <t>INE522F01014</t>
        </is>
      </c>
      <c r="C48" s="17" t="inlineStr">
        <is>
          <t>Consumable Fuels</t>
        </is>
      </c>
      <c r="D48" s="156" t="n">
        <v>39418</v>
      </c>
      <c r="E48" s="7" t="n">
        <v>153.71</v>
      </c>
      <c r="F48" s="8" t="n">
        <v>0.007900000000000001</v>
      </c>
      <c r="G48" s="39" t="n"/>
    </row>
    <row r="49">
      <c r="A49" s="38" t="inlineStr">
        <is>
          <t>Shriram Finance Ltd.</t>
        </is>
      </c>
      <c r="B49" s="17" t="inlineStr">
        <is>
          <t>INE721A01047</t>
        </is>
      </c>
      <c r="C49" s="17" t="inlineStr">
        <is>
          <t>Finance</t>
        </is>
      </c>
      <c r="D49" s="156" t="n">
        <v>24303</v>
      </c>
      <c r="E49" s="7" t="n">
        <v>149.73</v>
      </c>
      <c r="F49" s="8" t="n">
        <v>0.0077</v>
      </c>
      <c r="G49" s="39" t="n"/>
    </row>
    <row r="50">
      <c r="A50" s="38" t="inlineStr">
        <is>
          <t>Cipla Ltd.</t>
        </is>
      </c>
      <c r="B50" s="17" t="inlineStr">
        <is>
          <t>INE059A01026</t>
        </is>
      </c>
      <c r="C50" s="17" t="inlineStr">
        <is>
          <t>Pharmaceuticals &amp; Biotechnology</t>
        </is>
      </c>
      <c r="D50" s="156" t="n">
        <v>9763</v>
      </c>
      <c r="E50" s="7" t="n">
        <v>146.77</v>
      </c>
      <c r="F50" s="8" t="n">
        <v>0.0075</v>
      </c>
      <c r="G50" s="39" t="n"/>
    </row>
    <row r="51">
      <c r="A51" s="38" t="inlineStr">
        <is>
          <t>Max Healthcare Institute Ltd.</t>
        </is>
      </c>
      <c r="B51" s="17" t="inlineStr">
        <is>
          <t>INE027H01010</t>
        </is>
      </c>
      <c r="C51" s="17" t="inlineStr">
        <is>
          <t>Healthcare Services</t>
        </is>
      </c>
      <c r="D51" s="156" t="n">
        <v>12919</v>
      </c>
      <c r="E51" s="7" t="n">
        <v>144.01</v>
      </c>
      <c r="F51" s="8" t="n">
        <v>0.0074</v>
      </c>
      <c r="G51" s="39" t="n"/>
    </row>
    <row r="52">
      <c r="A52" s="38" t="inlineStr">
        <is>
          <t>Nestle India Ltd.</t>
        </is>
      </c>
      <c r="B52" s="17" t="inlineStr">
        <is>
          <t>INE239A01024</t>
        </is>
      </c>
      <c r="C52" s="17" t="inlineStr">
        <is>
          <t>Food Products</t>
        </is>
      </c>
      <c r="D52" s="156" t="n">
        <v>12445</v>
      </c>
      <c r="E52" s="7" t="n">
        <v>143.48</v>
      </c>
      <c r="F52" s="8" t="n">
        <v>0.0073</v>
      </c>
      <c r="G52" s="39" t="n"/>
    </row>
    <row r="53">
      <c r="A53" s="38" t="inlineStr">
        <is>
          <t>HDFC Life Insurance Company Ltd.</t>
        </is>
      </c>
      <c r="B53" s="17" t="inlineStr">
        <is>
          <t>INE795G01014</t>
        </is>
      </c>
      <c r="C53" s="17" t="inlineStr">
        <is>
          <t>Insurance</t>
        </is>
      </c>
      <c r="D53" s="156" t="n">
        <v>18626</v>
      </c>
      <c r="E53" s="7" t="n">
        <v>140.9</v>
      </c>
      <c r="F53" s="8" t="n">
        <v>0.0072</v>
      </c>
      <c r="G53" s="39" t="n"/>
    </row>
    <row r="54">
      <c r="A54" s="38" t="inlineStr">
        <is>
          <t>SBI Life Insurance Company Ltd.</t>
        </is>
      </c>
      <c r="B54" s="17" t="inlineStr">
        <is>
          <t>INE123W01016</t>
        </is>
      </c>
      <c r="C54" s="17" t="inlineStr">
        <is>
          <t>Insurance</t>
        </is>
      </c>
      <c r="D54" s="156" t="n">
        <v>7787</v>
      </c>
      <c r="E54" s="7" t="n">
        <v>139.43</v>
      </c>
      <c r="F54" s="8" t="n">
        <v>0.0071</v>
      </c>
      <c r="G54" s="39" t="n"/>
    </row>
    <row r="55">
      <c r="A55" s="38" t="inlineStr">
        <is>
          <t>Apollo Hospitals Enterprise Ltd.</t>
        </is>
      </c>
      <c r="B55" s="17" t="inlineStr">
        <is>
          <t>INE437A01024</t>
        </is>
      </c>
      <c r="C55" s="17" t="inlineStr">
        <is>
          <t>Healthcare Services</t>
        </is>
      </c>
      <c r="D55" s="156" t="n">
        <v>1754</v>
      </c>
      <c r="E55" s="7" t="n">
        <v>129.95</v>
      </c>
      <c r="F55" s="8" t="n">
        <v>0.0066</v>
      </c>
      <c r="G55" s="39" t="n"/>
    </row>
    <row r="56">
      <c r="A56" s="38" t="inlineStr">
        <is>
          <t>Dr. Reddy's Laboratories Ltd.</t>
        </is>
      </c>
      <c r="B56" s="17" t="inlineStr">
        <is>
          <t>INE089A01031</t>
        </is>
      </c>
      <c r="C56" s="17" t="inlineStr">
        <is>
          <t>Pharmaceuticals &amp; Biotechnology</t>
        </is>
      </c>
      <c r="D56" s="156" t="n">
        <v>10575</v>
      </c>
      <c r="E56" s="7" t="n">
        <v>129.41</v>
      </c>
      <c r="F56" s="8" t="n">
        <v>0.0066</v>
      </c>
      <c r="G56" s="39" t="n"/>
    </row>
    <row r="57">
      <c r="A57" s="38" t="inlineStr">
        <is>
          <t>Tata Consumer Products Ltd.</t>
        </is>
      </c>
      <c r="B57" s="17" t="inlineStr">
        <is>
          <t>INE192A01025</t>
        </is>
      </c>
      <c r="C57" s="17" t="inlineStr">
        <is>
          <t>Agricultural Food &amp; other Products</t>
        </is>
      </c>
      <c r="D57" s="156" t="n">
        <v>11305</v>
      </c>
      <c r="E57" s="7" t="n">
        <v>127.67</v>
      </c>
      <c r="F57" s="8" t="n">
        <v>0.0065</v>
      </c>
      <c r="G57" s="39" t="n"/>
    </row>
    <row r="58">
      <c r="A58" s="38" t="inlineStr">
        <is>
          <t>Wipro Ltd.</t>
        </is>
      </c>
      <c r="B58" s="17" t="inlineStr">
        <is>
          <t>INE075A01022</t>
        </is>
      </c>
      <c r="C58" s="17" t="inlineStr">
        <is>
          <t>IT - Software</t>
        </is>
      </c>
      <c r="D58" s="156" t="n">
        <v>49524</v>
      </c>
      <c r="E58" s="7" t="n">
        <v>118.55</v>
      </c>
      <c r="F58" s="8" t="n">
        <v>0.0061</v>
      </c>
      <c r="G58" s="39" t="n"/>
    </row>
    <row r="59">
      <c r="A59" s="38" t="inlineStr">
        <is>
          <t>Adani Enterprises Ltd.</t>
        </is>
      </c>
      <c r="B59" s="17" t="inlineStr">
        <is>
          <t>INE423A01024</t>
        </is>
      </c>
      <c r="C59" s="17" t="inlineStr">
        <is>
          <t>Metals &amp; Minerals Trading</t>
        </is>
      </c>
      <c r="D59" s="156" t="n">
        <v>4521</v>
      </c>
      <c r="E59" s="7" t="n">
        <v>113.29</v>
      </c>
      <c r="F59" s="8" t="n">
        <v>0.0058</v>
      </c>
      <c r="G59" s="39" t="n"/>
    </row>
    <row r="60">
      <c r="A60" s="40" t="inlineStr">
        <is>
          <t>Sub Total</t>
        </is>
      </c>
      <c r="B60" s="18" t="n"/>
      <c r="C60" s="18" t="n"/>
      <c r="D60" s="157" t="n"/>
      <c r="E60" s="20" t="n">
        <v>19597.31</v>
      </c>
      <c r="F60" s="21" t="n">
        <v>1.0019</v>
      </c>
      <c r="G60" s="41" t="n"/>
    </row>
    <row r="61">
      <c r="A61" s="40" t="inlineStr">
        <is>
          <t>(b) Unlisted</t>
        </is>
      </c>
      <c r="B61" s="17" t="n"/>
      <c r="C61" s="17" t="n"/>
      <c r="D61" s="156" t="n"/>
      <c r="E61" s="7" t="n"/>
      <c r="F61" s="8" t="n"/>
      <c r="G61" s="39" t="n"/>
    </row>
    <row r="62">
      <c r="A62" s="40" t="inlineStr">
        <is>
          <t>Sub Total</t>
        </is>
      </c>
      <c r="B62" s="17" t="n"/>
      <c r="C62" s="17" t="n"/>
      <c r="D62" s="156" t="n"/>
      <c r="E62" s="22" t="inlineStr">
        <is>
          <t>NIL</t>
        </is>
      </c>
      <c r="F62" s="23" t="inlineStr">
        <is>
          <t>NIL</t>
        </is>
      </c>
      <c r="G62" s="39" t="n"/>
    </row>
    <row r="63">
      <c r="A63" s="42" t="inlineStr">
        <is>
          <t>TOTAL</t>
        </is>
      </c>
      <c r="B63" s="145" t="n"/>
      <c r="C63" s="145" t="n"/>
      <c r="D63" s="158" t="n"/>
      <c r="E63" s="14" t="n">
        <v>19597.31</v>
      </c>
      <c r="F63" s="15" t="n">
        <v>1.0019</v>
      </c>
      <c r="G63" s="41" t="n"/>
    </row>
    <row r="64">
      <c r="A64" s="38" t="n"/>
      <c r="B64" s="17" t="n"/>
      <c r="C64" s="17" t="n"/>
      <c r="D64" s="156" t="n"/>
      <c r="E64" s="7" t="n"/>
      <c r="F64" s="8" t="n"/>
      <c r="G64" s="39" t="n"/>
    </row>
    <row r="65">
      <c r="A65" s="38" t="n"/>
      <c r="B65" s="17" t="n"/>
      <c r="C65" s="17" t="n"/>
      <c r="D65" s="156" t="n"/>
      <c r="E65" s="7" t="n"/>
      <c r="F65" s="8" t="n"/>
      <c r="G65" s="39" t="n"/>
    </row>
    <row r="66">
      <c r="A66" s="40" t="inlineStr">
        <is>
          <t>TREPS / Reverse Repo</t>
        </is>
      </c>
      <c r="B66" s="17" t="n"/>
      <c r="C66" s="17" t="n"/>
      <c r="D66" s="156" t="n"/>
      <c r="E66" s="7" t="n"/>
      <c r="F66" s="8" t="n"/>
      <c r="G66" s="39" t="n"/>
    </row>
    <row r="67">
      <c r="A67" s="38" t="inlineStr">
        <is>
          <t>Clearing Corporation of India Ltd.</t>
        </is>
      </c>
      <c r="B67" s="17" t="n"/>
      <c r="C67" s="17" t="n"/>
      <c r="D67" s="156" t="n"/>
      <c r="E67" s="7" t="n">
        <v>99.98999999999999</v>
      </c>
      <c r="F67" s="8" t="n">
        <v>0.0051</v>
      </c>
      <c r="G67" s="39" t="n">
        <v>0.05471</v>
      </c>
    </row>
    <row r="68">
      <c r="A68" s="40" t="inlineStr">
        <is>
          <t>Sub Total</t>
        </is>
      </c>
      <c r="B68" s="18" t="n"/>
      <c r="C68" s="18" t="n"/>
      <c r="D68" s="157" t="n"/>
      <c r="E68" s="20" t="n">
        <v>99.98999999999999</v>
      </c>
      <c r="F68" s="21" t="n">
        <v>0.0051</v>
      </c>
      <c r="G68" s="41" t="n"/>
    </row>
    <row r="69">
      <c r="A69" s="38" t="n"/>
      <c r="B69" s="17" t="n"/>
      <c r="C69" s="17" t="n"/>
      <c r="D69" s="156" t="n"/>
      <c r="E69" s="7" t="n"/>
      <c r="F69" s="8" t="n"/>
      <c r="G69" s="39" t="n"/>
    </row>
    <row r="70">
      <c r="A70" s="42" t="inlineStr">
        <is>
          <t>TOTAL</t>
        </is>
      </c>
      <c r="B70" s="145" t="n"/>
      <c r="C70" s="145" t="n"/>
      <c r="D70" s="158" t="n"/>
      <c r="E70" s="20" t="n">
        <v>99.98999999999999</v>
      </c>
      <c r="F70" s="21" t="n">
        <v>0.0051</v>
      </c>
      <c r="G70" s="41" t="n"/>
    </row>
    <row r="71">
      <c r="A71" s="38" t="inlineStr">
        <is>
          <t>Accrued Interest</t>
        </is>
      </c>
      <c r="B71" s="17" t="n"/>
      <c r="C71" s="17" t="n"/>
      <c r="D71" s="156" t="n"/>
      <c r="E71" s="7" t="n">
        <v>0.0149868</v>
      </c>
      <c r="F71" s="59" t="inlineStr">
        <is>
          <t>$0.00%</t>
        </is>
      </c>
      <c r="G71" s="39" t="n"/>
    </row>
    <row r="72">
      <c r="A72" s="38" t="inlineStr">
        <is>
          <t>Net Receivables/(Payables)</t>
        </is>
      </c>
      <c r="B72" s="17" t="n"/>
      <c r="C72" s="17" t="n"/>
      <c r="D72" s="156" t="n"/>
      <c r="E72" s="159" t="n">
        <v>-136.1949868</v>
      </c>
      <c r="F72" s="160" t="n">
        <v>-0.007</v>
      </c>
      <c r="G72" s="39" t="n">
        <v>0.05471</v>
      </c>
    </row>
    <row r="73">
      <c r="A73" s="45" t="inlineStr">
        <is>
          <t>GRAND TOTAL</t>
        </is>
      </c>
      <c r="B73" s="19" t="n"/>
      <c r="C73" s="19" t="n"/>
      <c r="D73" s="161" t="n"/>
      <c r="E73" s="14" t="n">
        <v>19561.12</v>
      </c>
      <c r="F73" s="15" t="n">
        <v>1</v>
      </c>
      <c r="G73" s="46" t="n"/>
    </row>
    <row r="74">
      <c r="A74" s="29" t="n"/>
      <c r="G74" s="30" t="n"/>
    </row>
    <row r="75">
      <c r="A75" s="47" t="inlineStr">
        <is>
          <t xml:space="preserve">$ Less than 0.01% of Net Asset Value </t>
        </is>
      </c>
      <c r="G75" s="30" t="n"/>
    </row>
    <row r="76">
      <c r="A76" s="29" t="n"/>
      <c r="G76" s="30" t="n"/>
    </row>
    <row r="77">
      <c r="A77" s="47" t="inlineStr">
        <is>
          <t>Notes:</t>
        </is>
      </c>
      <c r="G77" s="30" t="n"/>
    </row>
    <row r="78">
      <c r="A78" s="48" t="inlineStr">
        <is>
          <t>1. Security in default beyond its maturiy date</t>
        </is>
      </c>
      <c r="B78" s="49" t="inlineStr">
        <is>
          <t>NIL</t>
        </is>
      </c>
      <c r="G78" s="30" t="n"/>
    </row>
    <row r="79">
      <c r="A79" s="29" t="inlineStr">
        <is>
          <t>2. Net Asset Value (Rs. per unit)</t>
        </is>
      </c>
      <c r="G79" s="30" t="n"/>
    </row>
    <row r="80">
      <c r="A80" s="29" t="inlineStr">
        <is>
          <t>Plan /option (Face Value 10)</t>
        </is>
      </c>
      <c r="B80" s="49" t="inlineStr">
        <is>
          <t>As on</t>
        </is>
      </c>
      <c r="C80" s="49" t="inlineStr">
        <is>
          <t>As on</t>
        </is>
      </c>
      <c r="G80" s="30" t="n"/>
    </row>
    <row r="81">
      <c r="A81" s="29" t="n"/>
      <c r="B81" s="50" t="n">
        <v>45747</v>
      </c>
      <c r="C81" s="50" t="n">
        <v>45930</v>
      </c>
      <c r="G81" s="30" t="n"/>
    </row>
    <row r="82">
      <c r="A82" s="29" t="inlineStr">
        <is>
          <t>Direct Plan Growth Option</t>
        </is>
      </c>
      <c r="B82" t="n">
        <v>13.7071</v>
      </c>
      <c r="C82" s="165" t="n">
        <v>14.457</v>
      </c>
      <c r="G82" s="51" t="n"/>
    </row>
    <row r="83">
      <c r="A83" s="29" t="inlineStr">
        <is>
          <t>Direct Plan IDCW Option</t>
        </is>
      </c>
      <c r="B83" t="n">
        <v>13.5174</v>
      </c>
      <c r="C83" t="n">
        <v>14.2569</v>
      </c>
      <c r="G83" s="51" t="n"/>
    </row>
    <row r="84">
      <c r="A84" s="29" t="inlineStr">
        <is>
          <t>Regular Plan Growth Option</t>
        </is>
      </c>
      <c r="B84" t="n">
        <v>13.3004</v>
      </c>
      <c r="C84" t="n">
        <v>13.9965</v>
      </c>
      <c r="G84" s="51" t="n"/>
    </row>
    <row r="85">
      <c r="A85" s="29" t="inlineStr">
        <is>
          <t>Regular Plan IDCW Option</t>
        </is>
      </c>
      <c r="B85" t="n">
        <v>13.3002</v>
      </c>
      <c r="C85" t="n">
        <v>13.9963</v>
      </c>
      <c r="G85" s="51" t="n"/>
    </row>
    <row r="86">
      <c r="A86" s="29" t="n"/>
      <c r="G86" s="51" t="n"/>
    </row>
    <row r="87">
      <c r="A87" s="29" t="inlineStr">
        <is>
          <t xml:space="preserve">3. Total Dividend (Net) declared during the half year period </t>
        </is>
      </c>
      <c r="B87" s="49" t="inlineStr">
        <is>
          <t>NIL</t>
        </is>
      </c>
      <c r="G87" s="30" t="n"/>
    </row>
    <row r="88">
      <c r="A88" s="29" t="inlineStr">
        <is>
          <t>4. Bonus was declared during the half year period</t>
        </is>
      </c>
      <c r="B88" s="49" t="inlineStr">
        <is>
          <t>NIL</t>
        </is>
      </c>
      <c r="G88" s="30" t="n"/>
    </row>
    <row r="89">
      <c r="A89" s="48" t="inlineStr">
        <is>
          <t>5. Investment in Repo of Corporate Debt Securities as at September 30, 2025</t>
        </is>
      </c>
      <c r="B89" s="49" t="inlineStr">
        <is>
          <t>NIL</t>
        </is>
      </c>
      <c r="G89" s="30" t="n"/>
    </row>
    <row r="90">
      <c r="A90" s="48" t="inlineStr">
        <is>
          <t>6. Investment in foreign securities/ADRs/GDRs as at September 30,2025</t>
        </is>
      </c>
      <c r="B90" s="49" t="inlineStr">
        <is>
          <t>NIL</t>
        </is>
      </c>
      <c r="G90" s="30" t="n"/>
    </row>
    <row r="91">
      <c r="A91" s="29" t="inlineStr">
        <is>
          <t>7. Portfolio Turnover Ratio</t>
        </is>
      </c>
      <c r="B91" s="52" t="n">
        <v>0.06469999999999999</v>
      </c>
      <c r="G91" s="30" t="n"/>
    </row>
    <row r="92" ht="29" customHeight="1">
      <c r="A92" s="48" t="inlineStr">
        <is>
          <t>8. Total gross exposure to derivative instruments (excluding reversed positions) as at September 30, 2025 (Rs. in Lakhs)</t>
        </is>
      </c>
      <c r="B92" s="49" t="inlineStr">
        <is>
          <t>NIL</t>
        </is>
      </c>
      <c r="G92" s="30" t="n"/>
    </row>
    <row r="93" ht="29" customHeight="1">
      <c r="A93" s="48" t="inlineStr">
        <is>
          <t>9. Margin Deposits includes Margin money placed on derivatives other than margin money placed with bank</t>
        </is>
      </c>
      <c r="B93" s="49" t="inlineStr">
        <is>
          <t>NIL</t>
        </is>
      </c>
      <c r="G93" s="30" t="n"/>
    </row>
    <row r="94" ht="29" customHeight="1">
      <c r="A94" s="48" t="inlineStr">
        <is>
          <t>10. Value of investment made by other schemes under same management (Rs. In Lakhs)</t>
        </is>
      </c>
      <c r="B94" t="n">
        <v>236.27</v>
      </c>
      <c r="G94" s="30" t="n"/>
    </row>
    <row r="95">
      <c r="A95" s="48" t="inlineStr">
        <is>
          <t>11. Number of instance of deviation In valuation of securities</t>
        </is>
      </c>
      <c r="B95" s="49" t="inlineStr">
        <is>
          <t>NIL</t>
        </is>
      </c>
      <c r="G95" s="30" t="n"/>
    </row>
    <row r="96" ht="15" customHeight="1" thickBot="1">
      <c r="A96" s="54" t="inlineStr">
        <is>
          <t>12. Total value and percentage of illiquid equity shares / securities</t>
        </is>
      </c>
      <c r="B96" s="55" t="inlineStr">
        <is>
          <t>NIL</t>
        </is>
      </c>
      <c r="C96" s="56" t="n"/>
      <c r="D96" s="56" t="n"/>
      <c r="E96" s="56" t="n"/>
      <c r="F96" s="56" t="n"/>
      <c r="G96" s="57" t="n"/>
    </row>
    <row r="98" ht="70" customHeight="1">
      <c r="A98" s="177" t="inlineStr">
        <is>
          <t>Scheme Name</t>
        </is>
      </c>
      <c r="B98" s="177" t="inlineStr">
        <is>
          <t>Risk- O - Meter</t>
        </is>
      </c>
      <c r="C98" s="177" t="inlineStr">
        <is>
          <t>Benchmark of the Scheme</t>
        </is>
      </c>
      <c r="D98" s="177" t="inlineStr">
        <is>
          <t>Benchmark Risk-o-meter</t>
        </is>
      </c>
    </row>
    <row r="99" ht="70" customHeight="1">
      <c r="A99" s="177" t="inlineStr">
        <is>
          <t>Edelweiss NIFTY 50 Index Fund</t>
        </is>
      </c>
      <c r="B99" s="177" t="n"/>
      <c r="C99" s="177" t="inlineStr">
        <is>
          <t>NIFTY 50 - TRI</t>
        </is>
      </c>
      <c r="D99" s="177" t="n"/>
      <c r="E99" t="inlineStr"/>
    </row>
  </sheetData>
  <mergeCells count="2">
    <mergeCell ref="A3:G3"/>
    <mergeCell ref="A4:G4"/>
  </mergeCells>
  <pageMargins left="0.7" right="0.7" top="0.75" bottom="0.75" header="0.3" footer="0.3"/>
  <pageSetup orientation="portrait" horizontalDpi="300" verticalDpi="300"/>
  <drawing xmlns:r="http://schemas.openxmlformats.org/officeDocument/2006/relationships" r:id="rId1"/>
</worksheet>
</file>

<file path=xl/worksheets/sheet21.xml><?xml version="1.0" encoding="utf-8"?>
<worksheet xmlns="http://schemas.openxmlformats.org/spreadsheetml/2006/main">
  <sheetPr>
    <outlinePr summaryBelow="1" summaryRight="1"/>
    <pageSetUpPr/>
  </sheetPr>
  <dimension ref="A1:H99"/>
  <sheetViews>
    <sheetView showGridLines="0" workbookViewId="0">
      <pane ySplit="6" topLeftCell="A7" activePane="bottomLeft" state="frozen"/>
      <selection activeCell="A7" sqref="A7"/>
      <selection pane="bottomLeft" activeCell="A7" sqref="A7"/>
    </sheetView>
  </sheetViews>
  <sheetFormatPr baseColWidth="8" defaultRowHeight="14.5"/>
  <cols>
    <col width="62.7265625" customWidth="1" min="1" max="1"/>
    <col width="22" customWidth="1" min="2" max="2"/>
    <col width="30" bestFit="1" customWidth="1" min="3" max="3"/>
    <col width="22" customWidth="1" min="4" max="4"/>
    <col width="16.453125" customWidth="1" min="5" max="5"/>
    <col width="22" customWidth="1" min="6" max="6"/>
    <col width="6.1796875" bestFit="1" customWidth="1" style="2" min="7" max="7"/>
    <col width="70.26953125" bestFit="1" customWidth="1" min="12" max="12"/>
    <col width="10.81640625" bestFit="1" customWidth="1" min="13" max="13"/>
    <col width="10.54296875" bestFit="1" customWidth="1" min="14" max="14"/>
    <col width="12" bestFit="1" customWidth="1" min="15" max="15"/>
    <col width="12.54296875" customWidth="1" min="16" max="16"/>
  </cols>
  <sheetData>
    <row r="1">
      <c r="A1" s="85" t="inlineStr">
        <is>
          <t>Edelweiss Mutual Fund</t>
        </is>
      </c>
    </row>
    <row r="2" ht="29.5" customHeight="1" thickBot="1">
      <c r="A2" s="86" t="inlineStr">
        <is>
          <t xml:space="preserve">Edelweiss House, 10th Floor, Off. C.S.T. Road, Kalina, Santacruz (E), Mumbai 400098, Maharashtra  </t>
        </is>
      </c>
    </row>
    <row r="3" ht="36.75" customHeight="1">
      <c r="A3" s="148" t="inlineStr">
        <is>
          <t>PORTFOLIO STATEMENT OF EDELWEISS NIFTY MIDCAP150 MOMENTUM 50 INDEX FUND AS ON SEPTEMBER 30, 2025</t>
        </is>
      </c>
      <c r="B3" s="149" t="n"/>
      <c r="C3" s="149" t="n"/>
      <c r="D3" s="149" t="n"/>
      <c r="E3" s="149" t="n"/>
      <c r="F3" s="149" t="n"/>
      <c r="G3" s="150" t="n"/>
      <c r="H3" s="28">
        <f>HYPERLINK("[EDEL_HY Portfolio 30-Sep-2025 Final.xlsx]Index!A1","Index")</f>
        <v/>
      </c>
    </row>
    <row r="4" ht="19.5" customHeight="1">
      <c r="A4" s="151" t="inlineStr">
        <is>
          <t>(An Open-ended Equity Scheme replicating Nifty Midcap150 Momentum 50 Index)</t>
        </is>
      </c>
      <c r="G4" s="51" t="n"/>
    </row>
    <row r="5">
      <c r="A5" s="29" t="n"/>
      <c r="G5" s="30" t="n"/>
    </row>
    <row r="6" ht="48" customHeight="1">
      <c r="A6" s="31" t="inlineStr">
        <is>
          <t>Name of the Instrument</t>
        </is>
      </c>
      <c r="B6" s="32" t="inlineStr">
        <is>
          <t>ISIN</t>
        </is>
      </c>
      <c r="C6" s="32" t="inlineStr">
        <is>
          <t>Rating/Industry</t>
        </is>
      </c>
      <c r="D6" s="152" t="inlineStr">
        <is>
          <t>Quantity</t>
        </is>
      </c>
      <c r="E6" s="34" t="inlineStr">
        <is>
          <t>Market/Fair Value(Rs. In Lacs)</t>
        </is>
      </c>
      <c r="F6" s="34" t="inlineStr">
        <is>
          <t>% to Net Assets</t>
        </is>
      </c>
      <c r="G6" s="35" t="inlineStr">
        <is>
          <t>YIELD</t>
        </is>
      </c>
    </row>
    <row r="7">
      <c r="A7" s="36" t="n"/>
      <c r="B7" s="16" t="n"/>
      <c r="C7" s="16" t="n"/>
      <c r="D7" s="153" t="n"/>
      <c r="E7" s="154" t="n"/>
      <c r="F7" s="155" t="n"/>
      <c r="G7" s="37" t="n"/>
    </row>
    <row r="8">
      <c r="A8" s="40" t="inlineStr">
        <is>
          <t>Equity &amp; Equity related</t>
        </is>
      </c>
      <c r="B8" s="17" t="n"/>
      <c r="C8" s="17" t="n"/>
      <c r="D8" s="156" t="n"/>
      <c r="E8" s="7" t="n"/>
      <c r="F8" s="8" t="n"/>
      <c r="G8" s="39" t="n"/>
    </row>
    <row r="9">
      <c r="A9" s="40" t="inlineStr">
        <is>
          <t>(a)Listed / Awaiting listing on Stock Exchanges</t>
        </is>
      </c>
      <c r="B9" s="17" t="n"/>
      <c r="C9" s="17" t="n"/>
      <c r="D9" s="156" t="n"/>
      <c r="E9" s="7" t="n"/>
      <c r="F9" s="8" t="n"/>
      <c r="G9" s="39" t="n"/>
    </row>
    <row r="10">
      <c r="A10" s="38" t="inlineStr">
        <is>
          <t>Max Financial Services Ltd.</t>
        </is>
      </c>
      <c r="B10" s="17" t="inlineStr">
        <is>
          <t>INE180A01020</t>
        </is>
      </c>
      <c r="C10" s="17" t="inlineStr">
        <is>
          <t>Insurance</t>
        </is>
      </c>
      <c r="D10" s="156" t="n">
        <v>369260</v>
      </c>
      <c r="E10" s="7" t="n">
        <v>5819.17</v>
      </c>
      <c r="F10" s="8" t="n">
        <v>0.0492</v>
      </c>
      <c r="G10" s="39" t="n"/>
    </row>
    <row r="11">
      <c r="A11" s="38" t="inlineStr">
        <is>
          <t>Max Healthcare Institute Ltd.</t>
        </is>
      </c>
      <c r="B11" s="17" t="inlineStr">
        <is>
          <t>INE027H01010</t>
        </is>
      </c>
      <c r="C11" s="17" t="inlineStr">
        <is>
          <t>Healthcare Services</t>
        </is>
      </c>
      <c r="D11" s="156" t="n">
        <v>508820</v>
      </c>
      <c r="E11" s="7" t="n">
        <v>5671.82</v>
      </c>
      <c r="F11" s="8" t="n">
        <v>0.0479</v>
      </c>
      <c r="G11" s="39" t="n"/>
    </row>
    <row r="12">
      <c r="A12" s="38" t="inlineStr">
        <is>
          <t>Suzlon Energy Ltd.</t>
        </is>
      </c>
      <c r="B12" s="17" t="inlineStr">
        <is>
          <t>INE040H01021</t>
        </is>
      </c>
      <c r="C12" s="17" t="inlineStr">
        <is>
          <t>Electrical Equipment</t>
        </is>
      </c>
      <c r="D12" s="156" t="n">
        <v>8596431</v>
      </c>
      <c r="E12" s="7" t="n">
        <v>4732.34</v>
      </c>
      <c r="F12" s="8" t="n">
        <v>0.04</v>
      </c>
      <c r="G12" s="39" t="n"/>
    </row>
    <row r="13">
      <c r="A13" s="38" t="inlineStr">
        <is>
          <t>BSE Ltd.</t>
        </is>
      </c>
      <c r="B13" s="17" t="inlineStr">
        <is>
          <t>INE118H01025</t>
        </is>
      </c>
      <c r="C13" s="17" t="inlineStr">
        <is>
          <t>Capital Markets</t>
        </is>
      </c>
      <c r="D13" s="156" t="n">
        <v>226052</v>
      </c>
      <c r="E13" s="7" t="n">
        <v>4611.91</v>
      </c>
      <c r="F13" s="8" t="n">
        <v>0.039</v>
      </c>
      <c r="G13" s="39" t="n"/>
    </row>
    <row r="14">
      <c r="A14" s="38" t="inlineStr">
        <is>
          <t>Solar Industries India Ltd.</t>
        </is>
      </c>
      <c r="B14" s="17" t="inlineStr">
        <is>
          <t>INE343H01029</t>
        </is>
      </c>
      <c r="C14" s="17" t="inlineStr">
        <is>
          <t>Chemicals &amp; Petrochemicals</t>
        </is>
      </c>
      <c r="D14" s="156" t="n">
        <v>32465</v>
      </c>
      <c r="E14" s="7" t="n">
        <v>4326.29</v>
      </c>
      <c r="F14" s="8" t="n">
        <v>0.0365</v>
      </c>
      <c r="G14" s="39" t="n"/>
    </row>
    <row r="15">
      <c r="A15" s="38" t="inlineStr">
        <is>
          <t>Coforge Ltd.</t>
        </is>
      </c>
      <c r="B15" s="17" t="inlineStr">
        <is>
          <t>INE591G01025</t>
        </is>
      </c>
      <c r="C15" s="17" t="inlineStr">
        <is>
          <t>IT - Software</t>
        </is>
      </c>
      <c r="D15" s="156" t="n">
        <v>263438</v>
      </c>
      <c r="E15" s="7" t="n">
        <v>4191.3</v>
      </c>
      <c r="F15" s="8" t="n">
        <v>0.0354</v>
      </c>
      <c r="G15" s="39" t="n"/>
    </row>
    <row r="16">
      <c r="A16" s="38" t="inlineStr">
        <is>
          <t>Fortis Healthcare Ltd.</t>
        </is>
      </c>
      <c r="B16" s="17" t="inlineStr">
        <is>
          <t>INE061F01013</t>
        </is>
      </c>
      <c r="C16" s="17" t="inlineStr">
        <is>
          <t>Healthcare Services</t>
        </is>
      </c>
      <c r="D16" s="156" t="n">
        <v>403269</v>
      </c>
      <c r="E16" s="7" t="n">
        <v>3910.9</v>
      </c>
      <c r="F16" s="8" t="n">
        <v>0.033</v>
      </c>
      <c r="G16" s="39" t="n"/>
    </row>
    <row r="17">
      <c r="A17" s="38" t="inlineStr">
        <is>
          <t>One 97 Communications Ltd.</t>
        </is>
      </c>
      <c r="B17" s="17" t="inlineStr">
        <is>
          <t>INE982J01020</t>
        </is>
      </c>
      <c r="C17" s="17" t="inlineStr">
        <is>
          <t>Financial Technology (Fintech)</t>
        </is>
      </c>
      <c r="D17" s="156" t="n">
        <v>345014</v>
      </c>
      <c r="E17" s="7" t="n">
        <v>3877.27</v>
      </c>
      <c r="F17" s="8" t="n">
        <v>0.0328</v>
      </c>
      <c r="G17" s="39" t="n"/>
    </row>
    <row r="18">
      <c r="A18" s="38" t="inlineStr">
        <is>
          <t>SRF Ltd.</t>
        </is>
      </c>
      <c r="B18" s="17" t="inlineStr">
        <is>
          <t>INE647A01010</t>
        </is>
      </c>
      <c r="C18" s="17" t="inlineStr">
        <is>
          <t>Chemicals &amp; Petrochemicals</t>
        </is>
      </c>
      <c r="D18" s="156" t="n">
        <v>135412</v>
      </c>
      <c r="E18" s="7" t="n">
        <v>3823.49</v>
      </c>
      <c r="F18" s="8" t="n">
        <v>0.0323</v>
      </c>
      <c r="G18" s="39" t="n"/>
    </row>
    <row r="19">
      <c r="A19" s="38" t="inlineStr">
        <is>
          <t>HDFC Asset Management Company Ltd.</t>
        </is>
      </c>
      <c r="B19" s="17" t="inlineStr">
        <is>
          <t>INE127D01025</t>
        </is>
      </c>
      <c r="C19" s="17" t="inlineStr">
        <is>
          <t>Capital Markets</t>
        </is>
      </c>
      <c r="D19" s="156" t="n">
        <v>67278</v>
      </c>
      <c r="E19" s="7" t="n">
        <v>3722.16</v>
      </c>
      <c r="F19" s="8" t="n">
        <v>0.0314</v>
      </c>
      <c r="G19" s="39" t="n"/>
    </row>
    <row r="20">
      <c r="A20" s="38" t="inlineStr">
        <is>
          <t>Dixon Technologies (India) Ltd.</t>
        </is>
      </c>
      <c r="B20" s="17" t="inlineStr">
        <is>
          <t>INE935N01020</t>
        </is>
      </c>
      <c r="C20" s="17" t="inlineStr">
        <is>
          <t>Consumer Durables</t>
        </is>
      </c>
      <c r="D20" s="156" t="n">
        <v>22195</v>
      </c>
      <c r="E20" s="7" t="n">
        <v>3622.67</v>
      </c>
      <c r="F20" s="8" t="n">
        <v>0.0306</v>
      </c>
      <c r="G20" s="39" t="n"/>
    </row>
    <row r="21">
      <c r="A21" s="38" t="inlineStr">
        <is>
          <t>Persistent Systems Ltd.</t>
        </is>
      </c>
      <c r="B21" s="17" t="inlineStr">
        <is>
          <t>INE262H01021</t>
        </is>
      </c>
      <c r="C21" s="17" t="inlineStr">
        <is>
          <t>IT - Software</t>
        </is>
      </c>
      <c r="D21" s="156" t="n">
        <v>74777</v>
      </c>
      <c r="E21" s="7" t="n">
        <v>3606.12</v>
      </c>
      <c r="F21" s="8" t="n">
        <v>0.0305</v>
      </c>
      <c r="G21" s="39" t="n"/>
    </row>
    <row r="22">
      <c r="A22" s="38" t="inlineStr">
        <is>
          <t>Coromandel International Ltd.</t>
        </is>
      </c>
      <c r="B22" s="17" t="inlineStr">
        <is>
          <t>INE169A01031</t>
        </is>
      </c>
      <c r="C22" s="17" t="inlineStr">
        <is>
          <t>Fertilizers &amp; Agrochemicals</t>
        </is>
      </c>
      <c r="D22" s="156" t="n">
        <v>155507</v>
      </c>
      <c r="E22" s="7" t="n">
        <v>3496.42</v>
      </c>
      <c r="F22" s="8" t="n">
        <v>0.0295</v>
      </c>
      <c r="G22" s="39" t="n"/>
    </row>
    <row r="23">
      <c r="A23" s="38" t="inlineStr">
        <is>
          <t>SBI Cards &amp; Payment Services Ltd.</t>
        </is>
      </c>
      <c r="B23" s="17" t="inlineStr">
        <is>
          <t>INE018E01016</t>
        </is>
      </c>
      <c r="C23" s="17" t="inlineStr">
        <is>
          <t>Finance</t>
        </is>
      </c>
      <c r="D23" s="156" t="n">
        <v>360212</v>
      </c>
      <c r="E23" s="7" t="n">
        <v>3158.88</v>
      </c>
      <c r="F23" s="8" t="n">
        <v>0.0267</v>
      </c>
      <c r="G23" s="39" t="n"/>
    </row>
    <row r="24">
      <c r="A24" s="38" t="inlineStr">
        <is>
          <t>JK Cement Ltd.</t>
        </is>
      </c>
      <c r="B24" s="17" t="inlineStr">
        <is>
          <t>INE823G01014</t>
        </is>
      </c>
      <c r="C24" s="17" t="inlineStr">
        <is>
          <t>Cement &amp; Cement Products</t>
        </is>
      </c>
      <c r="D24" s="156" t="n">
        <v>47838</v>
      </c>
      <c r="E24" s="7" t="n">
        <v>3013.79</v>
      </c>
      <c r="F24" s="8" t="n">
        <v>0.0255</v>
      </c>
      <c r="G24" s="39" t="n"/>
    </row>
    <row r="25">
      <c r="A25" s="38" t="inlineStr">
        <is>
          <t>Muthoot Finance Ltd.</t>
        </is>
      </c>
      <c r="B25" s="17" t="inlineStr">
        <is>
          <t>INE414G01012</t>
        </is>
      </c>
      <c r="C25" s="17" t="inlineStr">
        <is>
          <t>Finance</t>
        </is>
      </c>
      <c r="D25" s="156" t="n">
        <v>85902</v>
      </c>
      <c r="E25" s="7" t="n">
        <v>2643.29</v>
      </c>
      <c r="F25" s="8" t="n">
        <v>0.0223</v>
      </c>
      <c r="G25" s="39" t="n"/>
    </row>
    <row r="26">
      <c r="A26" s="38" t="inlineStr">
        <is>
          <t>Hitachi Energy India Ltd.</t>
        </is>
      </c>
      <c r="B26" s="17" t="inlineStr">
        <is>
          <t>INE07Y701011</t>
        </is>
      </c>
      <c r="C26" s="17" t="inlineStr">
        <is>
          <t>Electrical Equipment</t>
        </is>
      </c>
      <c r="D26" s="156" t="n">
        <v>14544</v>
      </c>
      <c r="E26" s="7" t="n">
        <v>2618.07</v>
      </c>
      <c r="F26" s="8" t="n">
        <v>0.0221</v>
      </c>
      <c r="G26" s="39" t="n"/>
    </row>
    <row r="27">
      <c r="A27" s="38" t="inlineStr">
        <is>
          <t>Marico Ltd.</t>
        </is>
      </c>
      <c r="B27" s="17" t="inlineStr">
        <is>
          <t>INE196A01026</t>
        </is>
      </c>
      <c r="C27" s="17" t="inlineStr">
        <is>
          <t>Agricultural Food &amp; other Products</t>
        </is>
      </c>
      <c r="D27" s="156" t="n">
        <v>374429</v>
      </c>
      <c r="E27" s="7" t="n">
        <v>2611.27</v>
      </c>
      <c r="F27" s="8" t="n">
        <v>0.0221</v>
      </c>
      <c r="G27" s="39" t="n"/>
    </row>
    <row r="28">
      <c r="A28" s="38" t="inlineStr">
        <is>
          <t>PB Fintech Ltd.</t>
        </is>
      </c>
      <c r="B28" s="17" t="inlineStr">
        <is>
          <t>INE417T01026</t>
        </is>
      </c>
      <c r="C28" s="17" t="inlineStr">
        <is>
          <t>Financial Technology (Fintech)</t>
        </is>
      </c>
      <c r="D28" s="156" t="n">
        <v>153168</v>
      </c>
      <c r="E28" s="7" t="n">
        <v>2606.92</v>
      </c>
      <c r="F28" s="8" t="n">
        <v>0.022</v>
      </c>
      <c r="G28" s="39" t="n"/>
    </row>
    <row r="29">
      <c r="A29" s="38" t="inlineStr">
        <is>
          <t>AU Small Finance Bank Ltd.</t>
        </is>
      </c>
      <c r="B29" s="17" t="inlineStr">
        <is>
          <t>INE949L01017</t>
        </is>
      </c>
      <c r="C29" s="17" t="inlineStr">
        <is>
          <t>Banks</t>
        </is>
      </c>
      <c r="D29" s="156" t="n">
        <v>350933</v>
      </c>
      <c r="E29" s="7" t="n">
        <v>2566.72</v>
      </c>
      <c r="F29" s="8" t="n">
        <v>0.0217</v>
      </c>
      <c r="G29" s="39" t="n"/>
    </row>
    <row r="30">
      <c r="A30" s="38" t="inlineStr">
        <is>
          <t>UPL Ltd.</t>
        </is>
      </c>
      <c r="B30" s="17" t="inlineStr">
        <is>
          <t>INE628A01036</t>
        </is>
      </c>
      <c r="C30" s="17" t="inlineStr">
        <is>
          <t>Fertilizers &amp; Agrochemicals</t>
        </is>
      </c>
      <c r="D30" s="156" t="n">
        <v>378717</v>
      </c>
      <c r="E30" s="7" t="n">
        <v>2483.63</v>
      </c>
      <c r="F30" s="8" t="n">
        <v>0.021</v>
      </c>
      <c r="G30" s="39" t="n"/>
    </row>
    <row r="31">
      <c r="A31" s="38" t="inlineStr">
        <is>
          <t>FSN E-Commerce Ventures Ltd.</t>
        </is>
      </c>
      <c r="B31" s="17" t="inlineStr">
        <is>
          <t>INE388Y01029</t>
        </is>
      </c>
      <c r="C31" s="17" t="inlineStr">
        <is>
          <t>Retailing</t>
        </is>
      </c>
      <c r="D31" s="156" t="n">
        <v>1033929</v>
      </c>
      <c r="E31" s="7" t="n">
        <v>2402.64</v>
      </c>
      <c r="F31" s="8" t="n">
        <v>0.0203</v>
      </c>
      <c r="G31" s="39" t="n"/>
    </row>
    <row r="32">
      <c r="A32" s="38" t="inlineStr">
        <is>
          <t>Mazagon Dock Shipbuilders Ltd.</t>
        </is>
      </c>
      <c r="B32" s="17" t="inlineStr">
        <is>
          <t>INE249Z01020</t>
        </is>
      </c>
      <c r="C32" s="17" t="inlineStr">
        <is>
          <t>Industrial Manufacturing</t>
        </is>
      </c>
      <c r="D32" s="156" t="n">
        <v>85510</v>
      </c>
      <c r="E32" s="7" t="n">
        <v>2361.36</v>
      </c>
      <c r="F32" s="8" t="n">
        <v>0.0199</v>
      </c>
      <c r="G32" s="39" t="n"/>
    </row>
    <row r="33">
      <c r="A33" s="38" t="inlineStr">
        <is>
          <t>The Federal Bank Ltd.</t>
        </is>
      </c>
      <c r="B33" s="17" t="inlineStr">
        <is>
          <t>INE171A01029</t>
        </is>
      </c>
      <c r="C33" s="17" t="inlineStr">
        <is>
          <t>Banks</t>
        </is>
      </c>
      <c r="D33" s="156" t="n">
        <v>1199879</v>
      </c>
      <c r="E33" s="7" t="n">
        <v>2314.93</v>
      </c>
      <c r="F33" s="8" t="n">
        <v>0.0196</v>
      </c>
      <c r="G33" s="39" t="n"/>
    </row>
    <row r="34">
      <c r="A34" s="38" t="inlineStr">
        <is>
          <t>Indus Towers Ltd.</t>
        </is>
      </c>
      <c r="B34" s="17" t="inlineStr">
        <is>
          <t>INE121J01017</t>
        </is>
      </c>
      <c r="C34" s="17" t="inlineStr">
        <is>
          <t>Telecom - Services</t>
        </is>
      </c>
      <c r="D34" s="156" t="n">
        <v>673534</v>
      </c>
      <c r="E34" s="7" t="n">
        <v>2309.55</v>
      </c>
      <c r="F34" s="8" t="n">
        <v>0.0195</v>
      </c>
      <c r="G34" s="39" t="n"/>
    </row>
    <row r="35">
      <c r="A35" s="38" t="inlineStr">
        <is>
          <t>APL Apollo Tubes Ltd.</t>
        </is>
      </c>
      <c r="B35" s="17" t="inlineStr">
        <is>
          <t>INE702C01027</t>
        </is>
      </c>
      <c r="C35" s="17" t="inlineStr">
        <is>
          <t>Industrial Products</t>
        </is>
      </c>
      <c r="D35" s="156" t="n">
        <v>136099</v>
      </c>
      <c r="E35" s="7" t="n">
        <v>2294.77</v>
      </c>
      <c r="F35" s="8" t="n">
        <v>0.0194</v>
      </c>
      <c r="G35" s="39" t="n"/>
    </row>
    <row r="36">
      <c r="A36" s="38" t="inlineStr">
        <is>
          <t>Sundaram Finance Ltd.</t>
        </is>
      </c>
      <c r="B36" s="17" t="inlineStr">
        <is>
          <t>INE660A01013</t>
        </is>
      </c>
      <c r="C36" s="17" t="inlineStr">
        <is>
          <t>Finance</t>
        </is>
      </c>
      <c r="D36" s="156" t="n">
        <v>51538</v>
      </c>
      <c r="E36" s="7" t="n">
        <v>2273.6</v>
      </c>
      <c r="F36" s="8" t="n">
        <v>0.0192</v>
      </c>
      <c r="G36" s="39" t="n"/>
    </row>
    <row r="37">
      <c r="A37" s="38" t="inlineStr">
        <is>
          <t>Lupin Ltd.</t>
        </is>
      </c>
      <c r="B37" s="17" t="inlineStr">
        <is>
          <t>INE326A01037</t>
        </is>
      </c>
      <c r="C37" s="17" t="inlineStr">
        <is>
          <t>Pharmaceuticals &amp; Biotechnology</t>
        </is>
      </c>
      <c r="D37" s="156" t="n">
        <v>112167</v>
      </c>
      <c r="E37" s="7" t="n">
        <v>2143.85</v>
      </c>
      <c r="F37" s="8" t="n">
        <v>0.0181</v>
      </c>
      <c r="G37" s="39" t="n"/>
    </row>
    <row r="38">
      <c r="A38" s="38" t="inlineStr">
        <is>
          <t>Hindustan Petroleum Corporation Ltd.</t>
        </is>
      </c>
      <c r="B38" s="17" t="inlineStr">
        <is>
          <t>INE094A01015</t>
        </is>
      </c>
      <c r="C38" s="17" t="inlineStr">
        <is>
          <t>Petroleum Products</t>
        </is>
      </c>
      <c r="D38" s="156" t="n">
        <v>483044</v>
      </c>
      <c r="E38" s="7" t="n">
        <v>2141.82</v>
      </c>
      <c r="F38" s="8" t="n">
        <v>0.0181</v>
      </c>
      <c r="G38" s="39" t="n"/>
    </row>
    <row r="39">
      <c r="A39" s="38" t="inlineStr">
        <is>
          <t>MRF Ltd.</t>
        </is>
      </c>
      <c r="B39" s="17" t="inlineStr">
        <is>
          <t>INE883A01011</t>
        </is>
      </c>
      <c r="C39" s="17" t="inlineStr">
        <is>
          <t>Auto Components</t>
        </is>
      </c>
      <c r="D39" s="156" t="n">
        <v>1364</v>
      </c>
      <c r="E39" s="7" t="n">
        <v>1988.98</v>
      </c>
      <c r="F39" s="8" t="n">
        <v>0.0168</v>
      </c>
      <c r="G39" s="39" t="n"/>
    </row>
    <row r="40">
      <c r="A40" s="38" t="inlineStr">
        <is>
          <t>Lloyds Metals And Energy Ltd.</t>
        </is>
      </c>
      <c r="B40" s="17" t="inlineStr">
        <is>
          <t>INE281B01032</t>
        </is>
      </c>
      <c r="C40" s="17" t="inlineStr">
        <is>
          <t>Minerals &amp; Mining</t>
        </is>
      </c>
      <c r="D40" s="156" t="n">
        <v>161417</v>
      </c>
      <c r="E40" s="7" t="n">
        <v>1977.36</v>
      </c>
      <c r="F40" s="8" t="n">
        <v>0.0167</v>
      </c>
      <c r="G40" s="39" t="n"/>
    </row>
    <row r="41">
      <c r="A41" s="38" t="inlineStr">
        <is>
          <t>Page Industries Ltd.</t>
        </is>
      </c>
      <c r="B41" s="17" t="inlineStr">
        <is>
          <t>INE761H01022</t>
        </is>
      </c>
      <c r="C41" s="17" t="inlineStr">
        <is>
          <t>Textiles &amp; Apparels</t>
        </is>
      </c>
      <c r="D41" s="156" t="n">
        <v>4320</v>
      </c>
      <c r="E41" s="7" t="n">
        <v>1757.59</v>
      </c>
      <c r="F41" s="8" t="n">
        <v>0.0148</v>
      </c>
      <c r="G41" s="39" t="n"/>
    </row>
    <row r="42">
      <c r="A42" s="38" t="inlineStr">
        <is>
          <t>Bharat Dynamics Ltd.</t>
        </is>
      </c>
      <c r="B42" s="17" t="inlineStr">
        <is>
          <t>INE171Z01026</t>
        </is>
      </c>
      <c r="C42" s="17" t="inlineStr">
        <is>
          <t>Aerospace &amp; Defense</t>
        </is>
      </c>
      <c r="D42" s="156" t="n">
        <v>103658</v>
      </c>
      <c r="E42" s="7" t="n">
        <v>1547.82</v>
      </c>
      <c r="F42" s="8" t="n">
        <v>0.0131</v>
      </c>
      <c r="G42" s="39" t="n"/>
    </row>
    <row r="43">
      <c r="A43" s="38" t="inlineStr">
        <is>
          <t>Jubilant Foodworks Ltd.</t>
        </is>
      </c>
      <c r="B43" s="17" t="inlineStr">
        <is>
          <t>INE797F01020</t>
        </is>
      </c>
      <c r="C43" s="17" t="inlineStr">
        <is>
          <t>Leisure Services</t>
        </is>
      </c>
      <c r="D43" s="156" t="n">
        <v>228928</v>
      </c>
      <c r="E43" s="7" t="n">
        <v>1413.4</v>
      </c>
      <c r="F43" s="8" t="n">
        <v>0.0119</v>
      </c>
      <c r="G43" s="39" t="n"/>
    </row>
    <row r="44">
      <c r="A44" s="38" t="inlineStr">
        <is>
          <t>Bharti Hexacom Ltd.</t>
        </is>
      </c>
      <c r="B44" s="17" t="inlineStr">
        <is>
          <t>INE343G01021</t>
        </is>
      </c>
      <c r="C44" s="17" t="inlineStr">
        <is>
          <t>Telecom - Services</t>
        </is>
      </c>
      <c r="D44" s="156" t="n">
        <v>81762</v>
      </c>
      <c r="E44" s="7" t="n">
        <v>1357.09</v>
      </c>
      <c r="F44" s="8" t="n">
        <v>0.0115</v>
      </c>
      <c r="G44" s="39" t="n"/>
    </row>
    <row r="45">
      <c r="A45" s="38" t="inlineStr">
        <is>
          <t>L&amp;T Finance Ltd.</t>
        </is>
      </c>
      <c r="B45" s="17" t="inlineStr">
        <is>
          <t>INE498L01015</t>
        </is>
      </c>
      <c r="C45" s="17" t="inlineStr">
        <is>
          <t>Finance</t>
        </is>
      </c>
      <c r="D45" s="156" t="n">
        <v>532605</v>
      </c>
      <c r="E45" s="7" t="n">
        <v>1327.68</v>
      </c>
      <c r="F45" s="8" t="n">
        <v>0.0112</v>
      </c>
      <c r="G45" s="39" t="n"/>
    </row>
    <row r="46">
      <c r="A46" s="38" t="inlineStr">
        <is>
          <t>Indian Bank</t>
        </is>
      </c>
      <c r="B46" s="17" t="inlineStr">
        <is>
          <t>INE562A01011</t>
        </is>
      </c>
      <c r="C46" s="17" t="inlineStr">
        <is>
          <t>Banks</t>
        </is>
      </c>
      <c r="D46" s="156" t="n">
        <v>168369</v>
      </c>
      <c r="E46" s="7" t="n">
        <v>1263.95</v>
      </c>
      <c r="F46" s="8" t="n">
        <v>0.0107</v>
      </c>
      <c r="G46" s="39" t="n"/>
    </row>
    <row r="47">
      <c r="A47" s="38" t="inlineStr">
        <is>
          <t>Berger Paints (I) Ltd.</t>
        </is>
      </c>
      <c r="B47" s="17" t="inlineStr">
        <is>
          <t>INE463A01038</t>
        </is>
      </c>
      <c r="C47" s="17" t="inlineStr">
        <is>
          <t>Consumer Durables</t>
        </is>
      </c>
      <c r="D47" s="156" t="n">
        <v>231753</v>
      </c>
      <c r="E47" s="7" t="n">
        <v>1193.99</v>
      </c>
      <c r="F47" s="8" t="n">
        <v>0.0101</v>
      </c>
      <c r="G47" s="39" t="n"/>
    </row>
    <row r="48">
      <c r="A48" s="38" t="inlineStr">
        <is>
          <t>Dalmia Bharat Ltd.</t>
        </is>
      </c>
      <c r="B48" s="17" t="inlineStr">
        <is>
          <t>INE00R701025</t>
        </is>
      </c>
      <c r="C48" s="17" t="inlineStr">
        <is>
          <t>Cement &amp; Cement Products</t>
        </is>
      </c>
      <c r="D48" s="156" t="n">
        <v>48873</v>
      </c>
      <c r="E48" s="7" t="n">
        <v>1088.5</v>
      </c>
      <c r="F48" s="8" t="n">
        <v>0.0092</v>
      </c>
      <c r="G48" s="39" t="n"/>
    </row>
    <row r="49">
      <c r="A49" s="38" t="inlineStr">
        <is>
          <t>Abbott India Ltd.</t>
        </is>
      </c>
      <c r="B49" s="17" t="inlineStr">
        <is>
          <t>INE358A01014</t>
        </is>
      </c>
      <c r="C49" s="17" t="inlineStr">
        <is>
          <t>Pharmaceuticals &amp; Biotechnology</t>
        </is>
      </c>
      <c r="D49" s="156" t="n">
        <v>3584</v>
      </c>
      <c r="E49" s="7" t="n">
        <v>1049.75</v>
      </c>
      <c r="F49" s="8" t="n">
        <v>0.0089</v>
      </c>
      <c r="G49" s="39" t="n"/>
    </row>
    <row r="50">
      <c r="A50" s="38" t="inlineStr">
        <is>
          <t>GlaxoSmithKline Pharmaceuticals Ltd.</t>
        </is>
      </c>
      <c r="B50" s="17" t="inlineStr">
        <is>
          <t>INE159A01016</t>
        </is>
      </c>
      <c r="C50" s="17" t="inlineStr">
        <is>
          <t>Pharmaceuticals &amp; Biotechnology</t>
        </is>
      </c>
      <c r="D50" s="156" t="n">
        <v>35153</v>
      </c>
      <c r="E50" s="7" t="n">
        <v>934.96</v>
      </c>
      <c r="F50" s="8" t="n">
        <v>0.007900000000000001</v>
      </c>
      <c r="G50" s="39" t="n"/>
    </row>
    <row r="51">
      <c r="A51" s="38" t="inlineStr">
        <is>
          <t>UNO Minda Ltd.</t>
        </is>
      </c>
      <c r="B51" s="17" t="inlineStr">
        <is>
          <t>INE405E01023</t>
        </is>
      </c>
      <c r="C51" s="17" t="inlineStr">
        <is>
          <t>Auto Components</t>
        </is>
      </c>
      <c r="D51" s="156" t="n">
        <v>71062</v>
      </c>
      <c r="E51" s="7" t="n">
        <v>922.95</v>
      </c>
      <c r="F51" s="8" t="n">
        <v>0.0078</v>
      </c>
      <c r="G51" s="39" t="n"/>
    </row>
    <row r="52">
      <c r="A52" s="38" t="inlineStr">
        <is>
          <t>K.P.R. Mill Ltd.</t>
        </is>
      </c>
      <c r="B52" s="17" t="inlineStr">
        <is>
          <t>INE930H01031</t>
        </is>
      </c>
      <c r="C52" s="17" t="inlineStr">
        <is>
          <t>Textiles &amp; Apparels</t>
        </is>
      </c>
      <c r="D52" s="156" t="n">
        <v>76481</v>
      </c>
      <c r="E52" s="7" t="n">
        <v>814.41</v>
      </c>
      <c r="F52" s="8" t="n">
        <v>0.0069</v>
      </c>
      <c r="G52" s="39" t="n"/>
    </row>
    <row r="53">
      <c r="A53" s="38" t="inlineStr">
        <is>
          <t>Indraprastha Gas Ltd.</t>
        </is>
      </c>
      <c r="B53" s="17" t="inlineStr">
        <is>
          <t>INE203G01027</t>
        </is>
      </c>
      <c r="C53" s="17" t="inlineStr">
        <is>
          <t>Gas</t>
        </is>
      </c>
      <c r="D53" s="156" t="n">
        <v>389528</v>
      </c>
      <c r="E53" s="7" t="n">
        <v>812.3200000000001</v>
      </c>
      <c r="F53" s="8" t="n">
        <v>0.0069</v>
      </c>
      <c r="G53" s="39" t="n"/>
    </row>
    <row r="54">
      <c r="A54" s="38" t="inlineStr">
        <is>
          <t>IPCA Laboratories Ltd.</t>
        </is>
      </c>
      <c r="B54" s="17" t="inlineStr">
        <is>
          <t>INE571A01038</t>
        </is>
      </c>
      <c r="C54" s="17" t="inlineStr">
        <is>
          <t>Pharmaceuticals &amp; Biotechnology</t>
        </is>
      </c>
      <c r="D54" s="156" t="n">
        <v>57366</v>
      </c>
      <c r="E54" s="7" t="n">
        <v>768.13</v>
      </c>
      <c r="F54" s="8" t="n">
        <v>0.0065</v>
      </c>
      <c r="G54" s="39" t="n"/>
    </row>
    <row r="55">
      <c r="A55" s="38" t="inlineStr">
        <is>
          <t>Biocon Ltd.</t>
        </is>
      </c>
      <c r="B55" s="17" t="inlineStr">
        <is>
          <t>INE376G01013</t>
        </is>
      </c>
      <c r="C55" s="17" t="inlineStr">
        <is>
          <t>Pharmaceuticals &amp; Biotechnology</t>
        </is>
      </c>
      <c r="D55" s="156" t="n">
        <v>190280</v>
      </c>
      <c r="E55" s="7" t="n">
        <v>648.85</v>
      </c>
      <c r="F55" s="8" t="n">
        <v>0.0055</v>
      </c>
      <c r="G55" s="39" t="n"/>
    </row>
    <row r="56">
      <c r="A56" s="38" t="inlineStr">
        <is>
          <t>Kalyan Jewellers India Ltd.</t>
        </is>
      </c>
      <c r="B56" s="17" t="inlineStr">
        <is>
          <t>INE303R01014</t>
        </is>
      </c>
      <c r="C56" s="17" t="inlineStr">
        <is>
          <t>Consumer Durables</t>
        </is>
      </c>
      <c r="D56" s="156" t="n">
        <v>138942</v>
      </c>
      <c r="E56" s="7" t="n">
        <v>631.21</v>
      </c>
      <c r="F56" s="8" t="n">
        <v>0.0053</v>
      </c>
      <c r="G56" s="39" t="n"/>
    </row>
    <row r="57">
      <c r="A57" s="38" t="inlineStr">
        <is>
          <t>Rail Vikas Nigam Ltd.</t>
        </is>
      </c>
      <c r="B57" s="17" t="inlineStr">
        <is>
          <t>INE415G01027</t>
        </is>
      </c>
      <c r="C57" s="17" t="inlineStr">
        <is>
          <t>Construction</t>
        </is>
      </c>
      <c r="D57" s="156" t="n">
        <v>183584</v>
      </c>
      <c r="E57" s="7" t="n">
        <v>623.1799999999999</v>
      </c>
      <c r="F57" s="8" t="n">
        <v>0.0053</v>
      </c>
      <c r="G57" s="39" t="n"/>
    </row>
    <row r="58">
      <c r="A58" s="38" t="inlineStr">
        <is>
          <t>CRISIL Ltd.</t>
        </is>
      </c>
      <c r="B58" s="17" t="inlineStr">
        <is>
          <t>INE007A01025</t>
        </is>
      </c>
      <c r="C58" s="17" t="inlineStr">
        <is>
          <t>Finance</t>
        </is>
      </c>
      <c r="D58" s="156" t="n">
        <v>12286</v>
      </c>
      <c r="E58" s="7" t="n">
        <v>545.08</v>
      </c>
      <c r="F58" s="8" t="n">
        <v>0.0046</v>
      </c>
      <c r="G58" s="39" t="n"/>
    </row>
    <row r="59">
      <c r="A59" s="38" t="inlineStr">
        <is>
          <t>Godrej Industries Ltd.</t>
        </is>
      </c>
      <c r="B59" s="17" t="inlineStr">
        <is>
          <t>INE233A01035</t>
        </is>
      </c>
      <c r="C59" s="17" t="inlineStr">
        <is>
          <t>Diversified</t>
        </is>
      </c>
      <c r="D59" s="156" t="n">
        <v>35926</v>
      </c>
      <c r="E59" s="7" t="n">
        <v>431.72</v>
      </c>
      <c r="F59" s="8" t="n">
        <v>0.0036</v>
      </c>
      <c r="G59" s="39" t="n"/>
    </row>
    <row r="60">
      <c r="A60" s="40" t="inlineStr">
        <is>
          <t>Sub Total</t>
        </is>
      </c>
      <c r="B60" s="18" t="n"/>
      <c r="C60" s="18" t="n"/>
      <c r="D60" s="157" t="n"/>
      <c r="E60" s="20" t="n">
        <v>118455.87</v>
      </c>
      <c r="F60" s="21" t="n">
        <v>1.0008</v>
      </c>
      <c r="G60" s="41" t="n"/>
    </row>
    <row r="61">
      <c r="A61" s="40" t="inlineStr">
        <is>
          <t>(b) Unlisted</t>
        </is>
      </c>
      <c r="B61" s="17" t="n"/>
      <c r="C61" s="17" t="n"/>
      <c r="D61" s="156" t="n"/>
      <c r="E61" s="7" t="n"/>
      <c r="F61" s="8" t="n"/>
      <c r="G61" s="39" t="n"/>
    </row>
    <row r="62">
      <c r="A62" s="40" t="inlineStr">
        <is>
          <t>Sub Total</t>
        </is>
      </c>
      <c r="B62" s="17" t="n"/>
      <c r="C62" s="17" t="n"/>
      <c r="D62" s="156" t="n"/>
      <c r="E62" s="22" t="inlineStr">
        <is>
          <t>NIL</t>
        </is>
      </c>
      <c r="F62" s="23" t="inlineStr">
        <is>
          <t>NIL</t>
        </is>
      </c>
      <c r="G62" s="39" t="n"/>
    </row>
    <row r="63">
      <c r="A63" s="42" t="inlineStr">
        <is>
          <t>TOTAL</t>
        </is>
      </c>
      <c r="B63" s="145" t="n"/>
      <c r="C63" s="145" t="n"/>
      <c r="D63" s="158" t="n"/>
      <c r="E63" s="14" t="n">
        <v>118455.87</v>
      </c>
      <c r="F63" s="15" t="n">
        <v>1.0008</v>
      </c>
      <c r="G63" s="41" t="n"/>
    </row>
    <row r="64">
      <c r="A64" s="38" t="n"/>
      <c r="B64" s="17" t="n"/>
      <c r="C64" s="17" t="n"/>
      <c r="D64" s="156" t="n"/>
      <c r="E64" s="7" t="n"/>
      <c r="F64" s="8" t="n"/>
      <c r="G64" s="39" t="n"/>
    </row>
    <row r="65">
      <c r="A65" s="38" t="n"/>
      <c r="B65" s="17" t="n"/>
      <c r="C65" s="17" t="n"/>
      <c r="D65" s="156" t="n"/>
      <c r="E65" s="7" t="n"/>
      <c r="F65" s="8" t="n"/>
      <c r="G65" s="39" t="n"/>
    </row>
    <row r="66">
      <c r="A66" s="40" t="inlineStr">
        <is>
          <t>TREPS / Reverse Repo</t>
        </is>
      </c>
      <c r="B66" s="17" t="n"/>
      <c r="C66" s="17" t="n"/>
      <c r="D66" s="156" t="n"/>
      <c r="E66" s="7" t="n"/>
      <c r="F66" s="8" t="n"/>
      <c r="G66" s="39" t="n"/>
    </row>
    <row r="67">
      <c r="A67" s="38" t="inlineStr">
        <is>
          <t>Clearing Corporation of India Ltd.</t>
        </is>
      </c>
      <c r="B67" s="17" t="n"/>
      <c r="C67" s="17" t="n"/>
      <c r="D67" s="156" t="n"/>
      <c r="E67" s="7" t="n">
        <v>319.95</v>
      </c>
      <c r="F67" s="8" t="n">
        <v>0.0027</v>
      </c>
      <c r="G67" s="39" t="n">
        <v>0.05471</v>
      </c>
    </row>
    <row r="68">
      <c r="A68" s="40" t="inlineStr">
        <is>
          <t>Sub Total</t>
        </is>
      </c>
      <c r="B68" s="18" t="n"/>
      <c r="C68" s="18" t="n"/>
      <c r="D68" s="157" t="n"/>
      <c r="E68" s="20" t="n">
        <v>319.95</v>
      </c>
      <c r="F68" s="21" t="n">
        <v>0.0027</v>
      </c>
      <c r="G68" s="41" t="n"/>
    </row>
    <row r="69">
      <c r="A69" s="38" t="n"/>
      <c r="B69" s="17" t="n"/>
      <c r="C69" s="17" t="n"/>
      <c r="D69" s="156" t="n"/>
      <c r="E69" s="7" t="n"/>
      <c r="F69" s="8" t="n"/>
      <c r="G69" s="39" t="n"/>
    </row>
    <row r="70">
      <c r="A70" s="42" t="inlineStr">
        <is>
          <t>TOTAL</t>
        </is>
      </c>
      <c r="B70" s="145" t="n"/>
      <c r="C70" s="145" t="n"/>
      <c r="D70" s="158" t="n"/>
      <c r="E70" s="20" t="n">
        <v>319.95</v>
      </c>
      <c r="F70" s="21" t="n">
        <v>0.0027</v>
      </c>
      <c r="G70" s="41" t="n"/>
    </row>
    <row r="71">
      <c r="A71" s="38" t="inlineStr">
        <is>
          <t>Accrued Interest</t>
        </is>
      </c>
      <c r="B71" s="17" t="n"/>
      <c r="C71" s="17" t="n"/>
      <c r="D71" s="156" t="n"/>
      <c r="E71" s="7" t="n">
        <v>0.0479577</v>
      </c>
      <c r="F71" s="59" t="inlineStr">
        <is>
          <t>$0.00%</t>
        </is>
      </c>
      <c r="G71" s="39" t="n"/>
    </row>
    <row r="72">
      <c r="A72" s="38" t="inlineStr">
        <is>
          <t>Net Receivables/(Payables)</t>
        </is>
      </c>
      <c r="B72" s="17" t="n"/>
      <c r="C72" s="17" t="n"/>
      <c r="D72" s="156" t="n"/>
      <c r="E72" s="159" t="n">
        <v>-387.8079577</v>
      </c>
      <c r="F72" s="160" t="n">
        <v>-0.0035</v>
      </c>
      <c r="G72" s="39" t="n">
        <v>0.05471</v>
      </c>
    </row>
    <row r="73">
      <c r="A73" s="45" t="inlineStr">
        <is>
          <t>GRAND TOTAL</t>
        </is>
      </c>
      <c r="B73" s="19" t="n"/>
      <c r="C73" s="19" t="n"/>
      <c r="D73" s="161" t="n"/>
      <c r="E73" s="14" t="n">
        <v>118388.06</v>
      </c>
      <c r="F73" s="15" t="n">
        <v>1</v>
      </c>
      <c r="G73" s="46" t="n"/>
    </row>
    <row r="74">
      <c r="A74" s="29" t="n"/>
      <c r="G74" s="30" t="n"/>
    </row>
    <row r="75">
      <c r="A75" s="47" t="inlineStr">
        <is>
          <t xml:space="preserve">$ Less than 0.01% of Net Asset Value </t>
        </is>
      </c>
      <c r="G75" s="30" t="n"/>
    </row>
    <row r="76">
      <c r="A76" s="29" t="n"/>
      <c r="G76" s="30" t="n"/>
    </row>
    <row r="77">
      <c r="A77" s="47" t="inlineStr">
        <is>
          <t>Notes:</t>
        </is>
      </c>
      <c r="G77" s="30" t="n"/>
    </row>
    <row r="78">
      <c r="A78" s="48" t="inlineStr">
        <is>
          <t>1. Security in default beyond its maturiy date</t>
        </is>
      </c>
      <c r="B78" s="49" t="inlineStr">
        <is>
          <t>NIL</t>
        </is>
      </c>
      <c r="G78" s="30" t="n"/>
    </row>
    <row r="79">
      <c r="A79" s="29" t="inlineStr">
        <is>
          <t>2. Net Asset Value (Rs. per unit)</t>
        </is>
      </c>
      <c r="G79" s="30" t="n"/>
    </row>
    <row r="80">
      <c r="A80" s="29" t="inlineStr">
        <is>
          <t>Plan /option (Face Value 10)</t>
        </is>
      </c>
      <c r="B80" s="49" t="inlineStr">
        <is>
          <t>As on</t>
        </is>
      </c>
      <c r="C80" s="49" t="inlineStr">
        <is>
          <t>As on</t>
        </is>
      </c>
      <c r="G80" s="30" t="n"/>
    </row>
    <row r="81">
      <c r="A81" s="29" t="n"/>
      <c r="B81" s="50" t="n">
        <v>45747</v>
      </c>
      <c r="C81" s="50" t="n">
        <v>45930</v>
      </c>
      <c r="G81" s="30" t="n"/>
    </row>
    <row r="82">
      <c r="A82" s="29" t="inlineStr">
        <is>
          <t>Direct Plan  Growth Option</t>
        </is>
      </c>
      <c r="B82" t="n">
        <v>16.4283</v>
      </c>
      <c r="C82" t="n">
        <v>17.3395</v>
      </c>
      <c r="G82" s="51" t="n"/>
    </row>
    <row r="83">
      <c r="A83" s="29" t="inlineStr">
        <is>
          <t>Direct Plan IDCW Option</t>
        </is>
      </c>
      <c r="B83" t="n">
        <v>16.4311</v>
      </c>
      <c r="C83" t="n">
        <v>17.3423</v>
      </c>
      <c r="G83" s="51" t="n"/>
    </row>
    <row r="84">
      <c r="A84" s="29" t="inlineStr">
        <is>
          <t>Regular Plan  Growth Option</t>
        </is>
      </c>
      <c r="B84" t="n">
        <v>16.1562</v>
      </c>
      <c r="C84" t="n">
        <v>16.9916</v>
      </c>
      <c r="G84" s="51" t="n"/>
    </row>
    <row r="85">
      <c r="A85" s="29" t="inlineStr">
        <is>
          <t>Regular Plan IDCW Option</t>
        </is>
      </c>
      <c r="B85" t="n">
        <v>16.1563</v>
      </c>
      <c r="C85" t="n">
        <v>16.9917</v>
      </c>
      <c r="G85" s="51" t="n"/>
    </row>
    <row r="86">
      <c r="A86" s="29" t="n"/>
      <c r="G86" s="51" t="n"/>
    </row>
    <row r="87">
      <c r="A87" s="29" t="inlineStr">
        <is>
          <t xml:space="preserve">3. Total Dividend (Net) declared during the half year period </t>
        </is>
      </c>
      <c r="B87" s="49" t="inlineStr">
        <is>
          <t>NIL</t>
        </is>
      </c>
      <c r="G87" s="30" t="n"/>
    </row>
    <row r="88">
      <c r="A88" s="29" t="inlineStr">
        <is>
          <t>4. Bonus was declared during the half year period</t>
        </is>
      </c>
      <c r="B88" s="49" t="inlineStr">
        <is>
          <t>NIL</t>
        </is>
      </c>
      <c r="G88" s="30" t="n"/>
    </row>
    <row r="89" ht="29" customHeight="1">
      <c r="A89" s="48" t="inlineStr">
        <is>
          <t>5. Investment in Repo of Corporate Debt Securities as at September 30, 2025</t>
        </is>
      </c>
      <c r="B89" s="49" t="inlineStr">
        <is>
          <t>NIL</t>
        </is>
      </c>
      <c r="G89" s="30" t="n"/>
    </row>
    <row r="90">
      <c r="A90" s="48" t="inlineStr">
        <is>
          <t>6. Investment in foreign securities/ADRs/GDRs as at September 30,2025</t>
        </is>
      </c>
      <c r="B90" s="49" t="inlineStr">
        <is>
          <t>NIL</t>
        </is>
      </c>
      <c r="G90" s="30" t="n"/>
    </row>
    <row r="91">
      <c r="A91" s="29" t="inlineStr">
        <is>
          <t>7. Portfolio Turnover Ratio</t>
        </is>
      </c>
      <c r="B91" s="52" t="n">
        <v>1.05</v>
      </c>
      <c r="G91" s="30" t="n"/>
    </row>
    <row r="92" ht="29" customHeight="1">
      <c r="A92" s="48" t="inlineStr">
        <is>
          <t>8. Total gross exposure to derivative instruments (excluding reversed positions) as at September 30, 2025 (Rs. in Lakhs)</t>
        </is>
      </c>
      <c r="B92" s="49" t="inlineStr">
        <is>
          <t>NIL</t>
        </is>
      </c>
      <c r="G92" s="30" t="n"/>
    </row>
    <row r="93" ht="29" customHeight="1">
      <c r="A93" s="48" t="inlineStr">
        <is>
          <t>9. Margin Deposits includes Margin money placed on derivatives other than margin money placed with bank</t>
        </is>
      </c>
      <c r="B93" s="49" t="inlineStr">
        <is>
          <t>NIL</t>
        </is>
      </c>
      <c r="G93" s="30" t="n"/>
    </row>
    <row r="94" ht="29" customHeight="1">
      <c r="A94" s="48" t="inlineStr">
        <is>
          <t>10. Value of investment made by other schemes under same management (Rs. In Lakhs)</t>
        </is>
      </c>
      <c r="B94" s="49" t="inlineStr">
        <is>
          <t>NIL</t>
        </is>
      </c>
      <c r="G94" s="30" t="n"/>
    </row>
    <row r="95">
      <c r="A95" s="48" t="inlineStr">
        <is>
          <t>11. Number of instance of deviation In valuation of securities</t>
        </is>
      </c>
      <c r="B95" s="49" t="inlineStr">
        <is>
          <t>NIL</t>
        </is>
      </c>
      <c r="G95" s="30" t="n"/>
    </row>
    <row r="96" ht="15" customHeight="1" thickBot="1">
      <c r="A96" s="54" t="inlineStr">
        <is>
          <t>12. Total value and percentage of illiquid equity shares / securities</t>
        </is>
      </c>
      <c r="B96" s="55" t="inlineStr">
        <is>
          <t>NIL</t>
        </is>
      </c>
      <c r="C96" s="56" t="n"/>
      <c r="D96" s="56" t="n"/>
      <c r="E96" s="56" t="n"/>
      <c r="F96" s="56" t="n"/>
      <c r="G96" s="57" t="n"/>
    </row>
    <row r="98" ht="70" customHeight="1">
      <c r="A98" s="177" t="inlineStr">
        <is>
          <t>Scheme Name</t>
        </is>
      </c>
      <c r="B98" s="177" t="inlineStr">
        <is>
          <t>Risk- O - Meter</t>
        </is>
      </c>
      <c r="C98" s="177" t="inlineStr">
        <is>
          <t>Benchmark of the Scheme</t>
        </is>
      </c>
      <c r="D98" s="177" t="inlineStr">
        <is>
          <t>Benchmark Risk-o-meter</t>
        </is>
      </c>
    </row>
    <row r="99" ht="70" customHeight="1">
      <c r="A99" s="177" t="inlineStr">
        <is>
          <t>Edelweiss NIFTY Midcap 150 Momentum 50 Index Fund</t>
        </is>
      </c>
      <c r="B99" s="177" t="n"/>
      <c r="C99" s="177" t="inlineStr">
        <is>
          <t>NIFTY Midcap 150 Moment 50 TRI</t>
        </is>
      </c>
      <c r="D99" s="177" t="n"/>
      <c r="E99" t="inlineStr"/>
    </row>
  </sheetData>
  <mergeCells count="2">
    <mergeCell ref="A3:G3"/>
    <mergeCell ref="A4:G4"/>
  </mergeCells>
  <pageMargins left="0.7" right="0.7" top="0.75" bottom="0.75" header="0.3" footer="0.3"/>
  <pageSetup orientation="portrait" horizontalDpi="300" verticalDpi="300"/>
  <drawing xmlns:r="http://schemas.openxmlformats.org/officeDocument/2006/relationships" r:id="rId1"/>
</worksheet>
</file>

<file path=xl/worksheets/sheet22.xml><?xml version="1.0" encoding="utf-8"?>
<worksheet xmlns="http://schemas.openxmlformats.org/spreadsheetml/2006/main">
  <sheetPr>
    <outlinePr summaryBelow="1" summaryRight="1"/>
    <pageSetUpPr/>
  </sheetPr>
  <dimension ref="A1:H53"/>
  <sheetViews>
    <sheetView showGridLines="0" workbookViewId="0">
      <pane ySplit="6" topLeftCell="A7" activePane="bottomLeft" state="frozen"/>
      <selection activeCell="A7" sqref="A7"/>
      <selection pane="bottomLeft" activeCell="A7" sqref="A7"/>
    </sheetView>
  </sheetViews>
  <sheetFormatPr baseColWidth="8" defaultRowHeight="14.5"/>
  <cols>
    <col width="65.1796875" customWidth="1" min="1" max="1"/>
    <col width="22" customWidth="1" min="2" max="2"/>
    <col width="26.7265625" customWidth="1" min="3" max="3"/>
    <col width="22" customWidth="1" min="4" max="4"/>
    <col width="16.453125" customWidth="1" min="5" max="5"/>
    <col width="22" customWidth="1" min="6" max="6"/>
    <col width="5.54296875" bestFit="1" customWidth="1" style="2" min="7" max="7"/>
    <col width="70.26953125" bestFit="1" customWidth="1" min="12" max="12"/>
    <col width="10.81640625" bestFit="1" customWidth="1" min="13" max="13"/>
    <col width="10.54296875" bestFit="1" customWidth="1" min="14" max="14"/>
    <col width="12" bestFit="1" customWidth="1" min="15" max="15"/>
    <col width="12.54296875" customWidth="1" min="16" max="16"/>
  </cols>
  <sheetData>
    <row r="1">
      <c r="A1" s="85" t="inlineStr">
        <is>
          <t>Edelweiss Mutual Fund</t>
        </is>
      </c>
    </row>
    <row r="2" ht="29.5" customHeight="1" thickBot="1">
      <c r="A2" s="86" t="inlineStr">
        <is>
          <t xml:space="preserve">Edelweiss House, 10th Floor, Off. C.S.T. Road, Kalina, Santacruz (E), Mumbai 400098, Maharashtra  </t>
        </is>
      </c>
    </row>
    <row r="3" ht="36.75" customHeight="1">
      <c r="A3" s="148" t="inlineStr">
        <is>
          <t>PORTFOLIO STATEMENT OF EDELWEISS NIFTY BANK ETF AS ON SEPTEMBER 30, 2025</t>
        </is>
      </c>
      <c r="B3" s="149" t="n"/>
      <c r="C3" s="149" t="n"/>
      <c r="D3" s="149" t="n"/>
      <c r="E3" s="149" t="n"/>
      <c r="F3" s="149" t="n"/>
      <c r="G3" s="150" t="n"/>
      <c r="H3" s="28">
        <f>HYPERLINK("[EDEL_HY Portfolio 30-Sep-2025 Final.xlsx]Index!A1","Index")</f>
        <v/>
      </c>
    </row>
    <row r="4" ht="19.5" customHeight="1">
      <c r="A4" s="151" t="inlineStr">
        <is>
          <t>(An open-ended exchange traded scheme replicating/tracking Nifty Bank Total return index)</t>
        </is>
      </c>
      <c r="G4" s="51" t="n"/>
    </row>
    <row r="5">
      <c r="A5" s="29" t="n"/>
      <c r="G5" s="30" t="n"/>
    </row>
    <row r="6" ht="48" customHeight="1">
      <c r="A6" s="31" t="inlineStr">
        <is>
          <t>Name of the Instrument</t>
        </is>
      </c>
      <c r="B6" s="32" t="inlineStr">
        <is>
          <t>ISIN</t>
        </is>
      </c>
      <c r="C6" s="32" t="inlineStr">
        <is>
          <t>Rating/Industry</t>
        </is>
      </c>
      <c r="D6" s="152" t="inlineStr">
        <is>
          <t>Quantity</t>
        </is>
      </c>
      <c r="E6" s="34" t="inlineStr">
        <is>
          <t>Market/Fair Value(Rs. In Lacs)</t>
        </is>
      </c>
      <c r="F6" s="34" t="inlineStr">
        <is>
          <t>% to Net Assets</t>
        </is>
      </c>
      <c r="G6" s="35" t="inlineStr">
        <is>
          <t>YIELD</t>
        </is>
      </c>
    </row>
    <row r="7">
      <c r="A7" s="36" t="n"/>
      <c r="B7" s="16" t="n"/>
      <c r="C7" s="16" t="n"/>
      <c r="D7" s="153" t="n"/>
      <c r="E7" s="154" t="n"/>
      <c r="F7" s="155" t="n"/>
      <c r="G7" s="37" t="n"/>
    </row>
    <row r="8">
      <c r="A8" s="40" t="inlineStr">
        <is>
          <t>Equity &amp; Equity related</t>
        </is>
      </c>
      <c r="B8" s="17" t="n"/>
      <c r="C8" s="17" t="n"/>
      <c r="D8" s="156" t="n"/>
      <c r="E8" s="7" t="n"/>
      <c r="F8" s="8" t="n"/>
      <c r="G8" s="39" t="n"/>
    </row>
    <row r="9">
      <c r="A9" s="40" t="inlineStr">
        <is>
          <t>(a)Listed / Awaiting listing on Stock Exchanges</t>
        </is>
      </c>
      <c r="B9" s="17" t="n"/>
      <c r="C9" s="17" t="n"/>
      <c r="D9" s="156" t="n"/>
      <c r="E9" s="7" t="n"/>
      <c r="F9" s="8" t="n"/>
      <c r="G9" s="39" t="n"/>
    </row>
    <row r="10">
      <c r="A10" s="38" t="inlineStr">
        <is>
          <t>HDFC Bank Ltd.</t>
        </is>
      </c>
      <c r="B10" s="17" t="inlineStr">
        <is>
          <t>INE040A01034</t>
        </is>
      </c>
      <c r="C10" s="17" t="inlineStr">
        <is>
          <t>Banks</t>
        </is>
      </c>
      <c r="D10" s="156" t="n">
        <v>14011</v>
      </c>
      <c r="E10" s="7" t="n">
        <v>133.24</v>
      </c>
      <c r="F10" s="8" t="n">
        <v>0.2846</v>
      </c>
      <c r="G10" s="39" t="n"/>
    </row>
    <row r="11">
      <c r="A11" s="38" t="inlineStr">
        <is>
          <t>ICICI Bank Ltd.</t>
        </is>
      </c>
      <c r="B11" s="17" t="inlineStr">
        <is>
          <t>INE090A01021</t>
        </is>
      </c>
      <c r="C11" s="17" t="inlineStr">
        <is>
          <t>Banks</t>
        </is>
      </c>
      <c r="D11" s="156" t="n">
        <v>8458</v>
      </c>
      <c r="E11" s="7" t="n">
        <v>114.01</v>
      </c>
      <c r="F11" s="8" t="n">
        <v>0.2436</v>
      </c>
      <c r="G11" s="39" t="n"/>
    </row>
    <row r="12">
      <c r="A12" s="38" t="inlineStr">
        <is>
          <t>State Bank of India</t>
        </is>
      </c>
      <c r="B12" s="17" t="inlineStr">
        <is>
          <t>INE062A01020</t>
        </is>
      </c>
      <c r="C12" s="17" t="inlineStr">
        <is>
          <t>Banks</t>
        </is>
      </c>
      <c r="D12" s="156" t="n">
        <v>4919</v>
      </c>
      <c r="E12" s="7" t="n">
        <v>42.92</v>
      </c>
      <c r="F12" s="8" t="n">
        <v>0.0917</v>
      </c>
      <c r="G12" s="39" t="n"/>
    </row>
    <row r="13">
      <c r="A13" s="38" t="inlineStr">
        <is>
          <t>Kotak Mahindra Bank Ltd.</t>
        </is>
      </c>
      <c r="B13" s="17" t="inlineStr">
        <is>
          <t>INE237A01028</t>
        </is>
      </c>
      <c r="C13" s="17" t="inlineStr">
        <is>
          <t>Banks</t>
        </is>
      </c>
      <c r="D13" s="156" t="n">
        <v>2106</v>
      </c>
      <c r="E13" s="7" t="n">
        <v>41.97</v>
      </c>
      <c r="F13" s="8" t="n">
        <v>0.0896</v>
      </c>
      <c r="G13" s="39" t="n"/>
    </row>
    <row r="14">
      <c r="A14" s="38" t="inlineStr">
        <is>
          <t>Axis Bank Ltd.</t>
        </is>
      </c>
      <c r="B14" s="17" t="inlineStr">
        <is>
          <t>INE238A01034</t>
        </is>
      </c>
      <c r="C14" s="17" t="inlineStr">
        <is>
          <t>Banks</t>
        </is>
      </c>
      <c r="D14" s="156" t="n">
        <v>3635</v>
      </c>
      <c r="E14" s="7" t="n">
        <v>41.13</v>
      </c>
      <c r="F14" s="8" t="n">
        <v>0.08790000000000001</v>
      </c>
      <c r="G14" s="39" t="n"/>
    </row>
    <row r="15">
      <c r="A15" s="38" t="inlineStr">
        <is>
          <t>IndusInd Bank Ltd.</t>
        </is>
      </c>
      <c r="B15" s="17" t="inlineStr">
        <is>
          <t>INE095A01012</t>
        </is>
      </c>
      <c r="C15" s="17" t="inlineStr">
        <is>
          <t>Banks</t>
        </is>
      </c>
      <c r="D15" s="156" t="n">
        <v>2001</v>
      </c>
      <c r="E15" s="7" t="n">
        <v>14.72</v>
      </c>
      <c r="F15" s="8" t="n">
        <v>0.0314</v>
      </c>
      <c r="G15" s="39" t="n"/>
    </row>
    <row r="16">
      <c r="A16" s="38" t="inlineStr">
        <is>
          <t>Bank of Baroda</t>
        </is>
      </c>
      <c r="B16" s="17" t="inlineStr">
        <is>
          <t>INE028A01039</t>
        </is>
      </c>
      <c r="C16" s="17" t="inlineStr">
        <is>
          <t>Banks</t>
        </is>
      </c>
      <c r="D16" s="156" t="n">
        <v>5604</v>
      </c>
      <c r="E16" s="7" t="n">
        <v>14.49</v>
      </c>
      <c r="F16" s="8" t="n">
        <v>0.031</v>
      </c>
      <c r="G16" s="39" t="n"/>
    </row>
    <row r="17">
      <c r="A17" s="38" t="inlineStr">
        <is>
          <t>The Federal Bank Ltd.</t>
        </is>
      </c>
      <c r="B17" s="17" t="inlineStr">
        <is>
          <t>INE171A01029</t>
        </is>
      </c>
      <c r="C17" s="17" t="inlineStr">
        <is>
          <t>Banks</t>
        </is>
      </c>
      <c r="D17" s="156" t="n">
        <v>7454</v>
      </c>
      <c r="E17" s="7" t="n">
        <v>14.38</v>
      </c>
      <c r="F17" s="8" t="n">
        <v>0.0307</v>
      </c>
      <c r="G17" s="39" t="n"/>
    </row>
    <row r="18">
      <c r="A18" s="38" t="inlineStr">
        <is>
          <t>IDFC First Bank Ltd.</t>
        </is>
      </c>
      <c r="B18" s="17" t="inlineStr">
        <is>
          <t>INE092T01019</t>
        </is>
      </c>
      <c r="C18" s="17" t="inlineStr">
        <is>
          <t>Banks</t>
        </is>
      </c>
      <c r="D18" s="156" t="n">
        <v>20080</v>
      </c>
      <c r="E18" s="7" t="n">
        <v>14.01</v>
      </c>
      <c r="F18" s="8" t="n">
        <v>0.0299</v>
      </c>
      <c r="G18" s="39" t="n"/>
    </row>
    <row r="19">
      <c r="A19" s="38" t="inlineStr">
        <is>
          <t>Canara Bank</t>
        </is>
      </c>
      <c r="B19" s="17" t="inlineStr">
        <is>
          <t>INE476A01022</t>
        </is>
      </c>
      <c r="C19" s="17" t="inlineStr">
        <is>
          <t>Banks</t>
        </is>
      </c>
      <c r="D19" s="156" t="n">
        <v>10238</v>
      </c>
      <c r="E19" s="7" t="n">
        <v>12.67</v>
      </c>
      <c r="F19" s="8" t="n">
        <v>0.0271</v>
      </c>
      <c r="G19" s="39" t="n"/>
    </row>
    <row r="20">
      <c r="A20" s="38" t="inlineStr">
        <is>
          <t>AU Small Finance Bank Ltd.</t>
        </is>
      </c>
      <c r="B20" s="17" t="inlineStr">
        <is>
          <t>INE949L01017</t>
        </is>
      </c>
      <c r="C20" s="17" t="inlineStr">
        <is>
          <t>Banks</t>
        </is>
      </c>
      <c r="D20" s="156" t="n">
        <v>1706</v>
      </c>
      <c r="E20" s="7" t="n">
        <v>12.48</v>
      </c>
      <c r="F20" s="8" t="n">
        <v>0.0267</v>
      </c>
      <c r="G20" s="39" t="n"/>
    </row>
    <row r="21">
      <c r="A21" s="38" t="inlineStr">
        <is>
          <t>Punjab National Bank</t>
        </is>
      </c>
      <c r="B21" s="17" t="inlineStr">
        <is>
          <t>INE160A01022</t>
        </is>
      </c>
      <c r="C21" s="17" t="inlineStr">
        <is>
          <t>Banks</t>
        </is>
      </c>
      <c r="D21" s="156" t="n">
        <v>10467</v>
      </c>
      <c r="E21" s="7" t="n">
        <v>11.81</v>
      </c>
      <c r="F21" s="8" t="n">
        <v>0.0252</v>
      </c>
      <c r="G21" s="39" t="n"/>
    </row>
    <row r="22">
      <c r="A22" s="40" t="inlineStr">
        <is>
          <t>Sub Total</t>
        </is>
      </c>
      <c r="B22" s="18" t="n"/>
      <c r="C22" s="18" t="n"/>
      <c r="D22" s="157" t="n"/>
      <c r="E22" s="20" t="n">
        <v>467.83</v>
      </c>
      <c r="F22" s="21" t="n">
        <v>0.9994</v>
      </c>
      <c r="G22" s="41" t="n"/>
    </row>
    <row r="23">
      <c r="A23" s="40" t="inlineStr">
        <is>
          <t>(b) Unlisted</t>
        </is>
      </c>
      <c r="B23" s="17" t="n"/>
      <c r="C23" s="17" t="n"/>
      <c r="D23" s="156" t="n"/>
      <c r="E23" s="7" t="n"/>
      <c r="F23" s="8" t="n"/>
      <c r="G23" s="39" t="n"/>
    </row>
    <row r="24">
      <c r="A24" s="40" t="inlineStr">
        <is>
          <t>Sub Total</t>
        </is>
      </c>
      <c r="B24" s="17" t="n"/>
      <c r="C24" s="17" t="n"/>
      <c r="D24" s="156" t="n"/>
      <c r="E24" s="22" t="inlineStr">
        <is>
          <t>NIL</t>
        </is>
      </c>
      <c r="F24" s="23" t="inlineStr">
        <is>
          <t>NIL</t>
        </is>
      </c>
      <c r="G24" s="39" t="n"/>
    </row>
    <row r="25">
      <c r="A25" s="42" t="inlineStr">
        <is>
          <t>TOTAL</t>
        </is>
      </c>
      <c r="B25" s="145" t="n"/>
      <c r="C25" s="145" t="n"/>
      <c r="D25" s="158" t="n"/>
      <c r="E25" s="14" t="n">
        <v>467.83</v>
      </c>
      <c r="F25" s="15" t="n">
        <v>0.9994</v>
      </c>
      <c r="G25" s="41" t="n"/>
    </row>
    <row r="26">
      <c r="A26" s="38" t="n"/>
      <c r="B26" s="17" t="n"/>
      <c r="C26" s="17" t="n"/>
      <c r="D26" s="156" t="n"/>
      <c r="E26" s="7" t="n"/>
      <c r="F26" s="8" t="n"/>
      <c r="G26" s="39" t="n"/>
    </row>
    <row r="27">
      <c r="A27" s="38" t="inlineStr">
        <is>
          <t>Accrued Interest</t>
        </is>
      </c>
      <c r="B27" s="17" t="n"/>
      <c r="C27" s="17" t="n"/>
      <c r="D27" s="156" t="n"/>
      <c r="E27" s="7" t="n">
        <v>0</v>
      </c>
      <c r="F27" s="59" t="inlineStr">
        <is>
          <t>$0.00%</t>
        </is>
      </c>
      <c r="G27" s="39" t="n"/>
    </row>
    <row r="28">
      <c r="A28" s="38" t="inlineStr">
        <is>
          <t>Net Receivables/(Payables)</t>
        </is>
      </c>
      <c r="B28" s="17" t="n"/>
      <c r="C28" s="17" t="n"/>
      <c r="D28" s="156" t="n"/>
      <c r="E28" s="7" t="n">
        <v>0.3</v>
      </c>
      <c r="F28" s="8" t="n">
        <v>0.0005999999999999999</v>
      </c>
      <c r="G28" s="39" t="n"/>
    </row>
    <row r="29">
      <c r="A29" s="45" t="inlineStr">
        <is>
          <t>GRAND TOTAL</t>
        </is>
      </c>
      <c r="B29" s="19" t="n"/>
      <c r="C29" s="19" t="n"/>
      <c r="D29" s="161" t="n"/>
      <c r="E29" s="14" t="n">
        <v>468.13</v>
      </c>
      <c r="F29" s="15" t="n">
        <v>1</v>
      </c>
      <c r="G29" s="46" t="n"/>
    </row>
    <row r="30">
      <c r="A30" s="29" t="n"/>
      <c r="G30" s="30" t="n"/>
    </row>
    <row r="31">
      <c r="A31" s="47" t="inlineStr">
        <is>
          <t xml:space="preserve">$ Less than 0.01% of Net Asset Value </t>
        </is>
      </c>
      <c r="G31" s="30" t="n"/>
    </row>
    <row r="32">
      <c r="A32" s="29" t="n"/>
      <c r="G32" s="30" t="n"/>
    </row>
    <row r="33">
      <c r="A33" s="29" t="n"/>
      <c r="G33" s="30" t="n"/>
    </row>
    <row r="34">
      <c r="A34" s="47" t="inlineStr">
        <is>
          <t>Notes:</t>
        </is>
      </c>
      <c r="G34" s="30" t="n"/>
    </row>
    <row r="35">
      <c r="A35" s="48" t="inlineStr">
        <is>
          <t>1. Security in default beyond its maturiy date</t>
        </is>
      </c>
      <c r="B35" s="49" t="inlineStr">
        <is>
          <t>NIL</t>
        </is>
      </c>
      <c r="G35" s="30" t="n"/>
    </row>
    <row r="36">
      <c r="A36" s="29" t="inlineStr">
        <is>
          <t>2. Net Asset Value (Rs. per unit)</t>
        </is>
      </c>
      <c r="G36" s="30" t="n"/>
    </row>
    <row r="37">
      <c r="A37" s="29" t="inlineStr">
        <is>
          <t>Plan /option (Face Value 10)</t>
        </is>
      </c>
      <c r="B37" s="49" t="inlineStr">
        <is>
          <t>As on</t>
        </is>
      </c>
      <c r="C37" s="49" t="inlineStr">
        <is>
          <t>As on</t>
        </is>
      </c>
      <c r="G37" s="30" t="n"/>
    </row>
    <row r="38">
      <c r="A38" s="29" t="n"/>
      <c r="B38" s="50" t="n">
        <v>45747</v>
      </c>
      <c r="C38" s="50" t="n">
        <v>45930</v>
      </c>
      <c r="G38" s="30" t="n"/>
    </row>
    <row r="39">
      <c r="A39" s="29" t="inlineStr">
        <is>
          <t>Regular Plan  Growth Option</t>
        </is>
      </c>
      <c r="B39" t="n">
        <v>51.508</v>
      </c>
      <c r="C39" t="n">
        <v>54.9793</v>
      </c>
      <c r="G39" s="51" t="n"/>
    </row>
    <row r="40">
      <c r="A40" s="29" t="n"/>
      <c r="G40" s="51" t="n"/>
    </row>
    <row r="41">
      <c r="A41" s="29" t="inlineStr">
        <is>
          <t xml:space="preserve">3. Total Dividend (Net) declared during the half year period </t>
        </is>
      </c>
      <c r="B41" s="49" t="inlineStr">
        <is>
          <t>NIL</t>
        </is>
      </c>
      <c r="G41" s="30" t="n"/>
    </row>
    <row r="42">
      <c r="A42" s="29" t="inlineStr">
        <is>
          <t>4. Bonus was declared during the half year period</t>
        </is>
      </c>
      <c r="B42" s="49" t="inlineStr">
        <is>
          <t>NIL</t>
        </is>
      </c>
      <c r="G42" s="30" t="n"/>
    </row>
    <row r="43" ht="17.5" customHeight="1">
      <c r="A43" s="48" t="inlineStr">
        <is>
          <t>5. Investment in Repo of Corporate Debt Securities as at September 30, 2025</t>
        </is>
      </c>
      <c r="B43" s="49" t="inlineStr">
        <is>
          <t>NIL</t>
        </is>
      </c>
      <c r="G43" s="30" t="n"/>
    </row>
    <row r="44">
      <c r="A44" s="48" t="inlineStr">
        <is>
          <t>6. Investment in foreign securities/ADRs/GDRs as at September 30,2025</t>
        </is>
      </c>
      <c r="B44" s="49" t="inlineStr">
        <is>
          <t>NIL</t>
        </is>
      </c>
      <c r="G44" s="30" t="n"/>
    </row>
    <row r="45">
      <c r="A45" s="29" t="inlineStr">
        <is>
          <t>7. Portfolio Turnover Ratio</t>
        </is>
      </c>
      <c r="B45" s="52" t="n">
        <v>0.1883</v>
      </c>
      <c r="G45" s="30" t="n"/>
    </row>
    <row r="46" ht="29.15" customHeight="1">
      <c r="A46" s="48" t="inlineStr">
        <is>
          <t>8. Total gross exposure to derivative instruments (excluding reversed positions) as at September 30, 2025 (Rs. in Lakhs)</t>
        </is>
      </c>
      <c r="B46" s="49" t="inlineStr">
        <is>
          <t>NIL</t>
        </is>
      </c>
      <c r="G46" s="30" t="n"/>
    </row>
    <row r="47" ht="29" customHeight="1">
      <c r="A47" s="48" t="inlineStr">
        <is>
          <t>9. Margin Deposits includes Margin money placed on derivatives other than margin money placed with bank</t>
        </is>
      </c>
      <c r="B47" s="49" t="inlineStr">
        <is>
          <t>NIL</t>
        </is>
      </c>
      <c r="G47" s="30" t="n"/>
    </row>
    <row r="48" ht="29" customHeight="1">
      <c r="A48" s="48" t="inlineStr">
        <is>
          <t>10. Value of investment made by other schemes under same management (Rs. In Lakhs)</t>
        </is>
      </c>
      <c r="B48" s="49" t="inlineStr">
        <is>
          <t>NIL</t>
        </is>
      </c>
      <c r="G48" s="30" t="n"/>
    </row>
    <row r="49">
      <c r="A49" s="48" t="inlineStr">
        <is>
          <t>11. Number of instance of deviation In valuation of securities</t>
        </is>
      </c>
      <c r="B49" s="49" t="inlineStr">
        <is>
          <t>NIL</t>
        </is>
      </c>
      <c r="G49" s="30" t="n"/>
    </row>
    <row r="50" ht="15" customHeight="1" thickBot="1">
      <c r="A50" s="54" t="inlineStr">
        <is>
          <t>12. Total value and percentage of illiquid equity shares / securities</t>
        </is>
      </c>
      <c r="B50" s="55" t="inlineStr">
        <is>
          <t>NIL</t>
        </is>
      </c>
      <c r="C50" s="56" t="n"/>
      <c r="D50" s="56" t="n"/>
      <c r="E50" s="56" t="n"/>
      <c r="F50" s="56" t="n"/>
      <c r="G50" s="57" t="n"/>
    </row>
    <row r="52" ht="70" customHeight="1">
      <c r="A52" s="177" t="inlineStr">
        <is>
          <t>Scheme Name</t>
        </is>
      </c>
      <c r="B52" s="177" t="inlineStr">
        <is>
          <t>Risk- O - Meter</t>
        </is>
      </c>
      <c r="C52" s="177" t="inlineStr">
        <is>
          <t>Benchmark of the Scheme</t>
        </is>
      </c>
      <c r="D52" s="177" t="inlineStr">
        <is>
          <t>Benchmark Risk-o-meter</t>
        </is>
      </c>
    </row>
    <row r="53" ht="70" customHeight="1">
      <c r="A53" s="177" t="inlineStr">
        <is>
          <t>Edelweiss Nifty Bank ETF</t>
        </is>
      </c>
      <c r="B53" s="177" t="n"/>
      <c r="C53" s="177" t="inlineStr">
        <is>
          <t>NIFTY Bank TRI</t>
        </is>
      </c>
      <c r="D53" s="177" t="n"/>
      <c r="E53" t="inlineStr"/>
    </row>
  </sheetData>
  <mergeCells count="2">
    <mergeCell ref="A3:G3"/>
    <mergeCell ref="A4:G4"/>
  </mergeCells>
  <pageMargins left="0.7" right="0.7" top="0.75" bottom="0.75" header="0.3" footer="0.3"/>
  <pageSetup orientation="portrait" horizontalDpi="300" verticalDpi="300"/>
  <drawing xmlns:r="http://schemas.openxmlformats.org/officeDocument/2006/relationships" r:id="rId1"/>
</worksheet>
</file>

<file path=xl/worksheets/sheet23.xml><?xml version="1.0" encoding="utf-8"?>
<worksheet xmlns="http://schemas.openxmlformats.org/spreadsheetml/2006/main">
  <sheetPr>
    <outlinePr summaryBelow="1" summaryRight="1"/>
    <pageSetUpPr/>
  </sheetPr>
  <dimension ref="A1:H60"/>
  <sheetViews>
    <sheetView showGridLines="0" workbookViewId="0">
      <pane ySplit="6" topLeftCell="A7" activePane="bottomLeft" state="frozen"/>
      <selection activeCell="A7" sqref="A7"/>
      <selection pane="bottomLeft" activeCell="A7" sqref="A7"/>
    </sheetView>
  </sheetViews>
  <sheetFormatPr baseColWidth="8" defaultRowHeight="14.5"/>
  <cols>
    <col width="73.26953125" customWidth="1" min="1" max="1"/>
    <col width="22" bestFit="1" customWidth="1" min="2" max="2"/>
    <col width="26.7265625" customWidth="1" min="3" max="3"/>
    <col width="22" customWidth="1" min="4" max="4"/>
    <col width="16.453125" customWidth="1" min="5" max="5"/>
    <col width="22" customWidth="1" min="6" max="6"/>
    <col width="6.1796875" bestFit="1" customWidth="1" style="2" min="7" max="7"/>
    <col width="70.26953125" bestFit="1" customWidth="1" min="12" max="12"/>
    <col width="10.81640625" bestFit="1" customWidth="1" min="13" max="13"/>
    <col width="10.54296875" bestFit="1" customWidth="1" min="14" max="14"/>
    <col width="12" bestFit="1" customWidth="1" min="15" max="15"/>
    <col width="12.54296875" customWidth="1" min="16" max="16"/>
  </cols>
  <sheetData>
    <row r="1">
      <c r="A1" s="85" t="inlineStr">
        <is>
          <t>Edelweiss Mutual Fund</t>
        </is>
      </c>
    </row>
    <row r="2" ht="29.5" customHeight="1" thickBot="1">
      <c r="A2" s="86" t="inlineStr">
        <is>
          <t xml:space="preserve">Edelweiss House, 10th Floor, Off. C.S.T. Road, Kalina, Santacruz (E), Mumbai 400098, Maharashtra  </t>
        </is>
      </c>
    </row>
    <row r="3" ht="36.75" customHeight="1">
      <c r="A3" s="148" t="inlineStr">
        <is>
          <t>PORTFOLIO STATEMENT OF BHARAT BOND FOF – APRIL 2033 AS ON SEPTEMBER 30, 2025</t>
        </is>
      </c>
      <c r="B3" s="149" t="n"/>
      <c r="C3" s="149" t="n"/>
      <c r="D3" s="149" t="n"/>
      <c r="E3" s="149" t="n"/>
      <c r="F3" s="149" t="n"/>
      <c r="G3" s="150" t="n"/>
      <c r="H3" s="28">
        <f>HYPERLINK("[EDEL_HY Portfolio 30-Sep-2025 Final.xlsx]Index!A1","Index")</f>
        <v/>
      </c>
    </row>
    <row r="4" ht="19.5" customHeight="1">
      <c r="A4" s="151" t="inlineStr">
        <is>
          <t>(An open-ended Target Maturity fund of funds scheme investing in units of BHARAT Bond ETF – April 2033)</t>
        </is>
      </c>
      <c r="G4" s="51" t="n"/>
    </row>
    <row r="5">
      <c r="A5" s="29" t="n"/>
      <c r="G5" s="30" t="n"/>
    </row>
    <row r="6" ht="48" customHeight="1">
      <c r="A6" s="31" t="inlineStr">
        <is>
          <t>Name of the Instrument</t>
        </is>
      </c>
      <c r="B6" s="32" t="inlineStr">
        <is>
          <t>ISIN</t>
        </is>
      </c>
      <c r="C6" s="32" t="inlineStr">
        <is>
          <t>Rating/Industry</t>
        </is>
      </c>
      <c r="D6" s="152" t="inlineStr">
        <is>
          <t>Quantity</t>
        </is>
      </c>
      <c r="E6" s="34" t="inlineStr">
        <is>
          <t>Market/Fair Value(Rs. In Lacs)</t>
        </is>
      </c>
      <c r="F6" s="34" t="inlineStr">
        <is>
          <t>% to Net Assets</t>
        </is>
      </c>
      <c r="G6" s="35" t="inlineStr">
        <is>
          <t>YIELD</t>
        </is>
      </c>
    </row>
    <row r="7">
      <c r="A7" s="36" t="n"/>
      <c r="B7" s="16" t="n"/>
      <c r="C7" s="16" t="n"/>
      <c r="D7" s="153" t="n"/>
      <c r="E7" s="154" t="n"/>
      <c r="F7" s="155" t="n"/>
      <c r="G7" s="37" t="n"/>
    </row>
    <row r="8">
      <c r="A8" s="38" t="n"/>
      <c r="B8" s="17" t="n"/>
      <c r="C8" s="17" t="n"/>
      <c r="D8" s="156" t="n"/>
      <c r="E8" s="7" t="n"/>
      <c r="F8" s="8" t="n"/>
      <c r="G8" s="39" t="n"/>
    </row>
    <row r="9">
      <c r="A9" s="38" t="n"/>
      <c r="B9" s="17" t="n"/>
      <c r="C9" s="17" t="n"/>
      <c r="D9" s="156" t="n"/>
      <c r="E9" s="7" t="n"/>
      <c r="F9" s="8" t="n"/>
      <c r="G9" s="39" t="n"/>
    </row>
    <row r="10">
      <c r="A10" s="40" t="inlineStr">
        <is>
          <t>Investment in Mutual fund</t>
        </is>
      </c>
      <c r="B10" s="17" t="n"/>
      <c r="C10" s="17" t="n"/>
      <c r="D10" s="156" t="n"/>
      <c r="E10" s="7" t="n"/>
      <c r="F10" s="8" t="n"/>
      <c r="G10" s="39" t="n"/>
    </row>
    <row r="11">
      <c r="A11" s="38" t="inlineStr">
        <is>
          <t>Bharat Bond ETF - April 2033</t>
        </is>
      </c>
      <c r="B11" s="17" t="inlineStr">
        <is>
          <t>INF754K01QX0</t>
        </is>
      </c>
      <c r="C11" s="17" t="n"/>
      <c r="D11" s="156" t="n">
        <v>17782050</v>
      </c>
      <c r="E11" s="7" t="n">
        <v>223242.97</v>
      </c>
      <c r="F11" s="8" t="n">
        <v>0.9905</v>
      </c>
      <c r="G11" s="39" t="n"/>
    </row>
    <row r="12">
      <c r="A12" s="40" t="inlineStr">
        <is>
          <t>Sub Total</t>
        </is>
      </c>
      <c r="B12" s="18" t="n"/>
      <c r="C12" s="18" t="n"/>
      <c r="D12" s="157" t="n"/>
      <c r="E12" s="20" t="n">
        <v>223242.97</v>
      </c>
      <c r="F12" s="21" t="n">
        <v>0.9905</v>
      </c>
      <c r="G12" s="41" t="n"/>
    </row>
    <row r="13">
      <c r="A13" s="38" t="n"/>
      <c r="B13" s="17" t="n"/>
      <c r="C13" s="17" t="n"/>
      <c r="D13" s="156" t="n"/>
      <c r="E13" s="7" t="n"/>
      <c r="F13" s="8" t="n"/>
      <c r="G13" s="39" t="n"/>
    </row>
    <row r="14">
      <c r="A14" s="42" t="inlineStr">
        <is>
          <t>TOTAL</t>
        </is>
      </c>
      <c r="B14" s="145" t="n"/>
      <c r="C14" s="145" t="n"/>
      <c r="D14" s="158" t="n"/>
      <c r="E14" s="20" t="n">
        <v>223242.97</v>
      </c>
      <c r="F14" s="21" t="n">
        <v>0.9905</v>
      </c>
      <c r="G14" s="41" t="n"/>
    </row>
    <row r="15">
      <c r="A15" s="38" t="n"/>
      <c r="B15" s="17" t="n"/>
      <c r="C15" s="17" t="n"/>
      <c r="D15" s="156" t="n"/>
      <c r="E15" s="7" t="n"/>
      <c r="F15" s="8" t="n"/>
      <c r="G15" s="39" t="n"/>
    </row>
    <row r="16">
      <c r="A16" s="40" t="inlineStr">
        <is>
          <t>TREPS / Reverse Repo</t>
        </is>
      </c>
      <c r="B16" s="17" t="n"/>
      <c r="C16" s="17" t="n"/>
      <c r="D16" s="156" t="n"/>
      <c r="E16" s="7" t="n"/>
      <c r="F16" s="8" t="n"/>
      <c r="G16" s="39" t="n"/>
    </row>
    <row r="17">
      <c r="A17" s="38" t="inlineStr">
        <is>
          <t>Clearing Corporation of India Ltd.</t>
        </is>
      </c>
      <c r="B17" s="17" t="n"/>
      <c r="C17" s="17" t="n"/>
      <c r="D17" s="156" t="n"/>
      <c r="E17" s="7" t="n">
        <v>793.88</v>
      </c>
      <c r="F17" s="8" t="n">
        <v>0.0035</v>
      </c>
      <c r="G17" s="39" t="n">
        <v>0.05471</v>
      </c>
    </row>
    <row r="18">
      <c r="A18" s="40" t="inlineStr">
        <is>
          <t>Sub Total</t>
        </is>
      </c>
      <c r="B18" s="18" t="n"/>
      <c r="C18" s="18" t="n"/>
      <c r="D18" s="157" t="n"/>
      <c r="E18" s="20" t="n">
        <v>793.88</v>
      </c>
      <c r="F18" s="21" t="n">
        <v>0.0035</v>
      </c>
      <c r="G18" s="41" t="n"/>
    </row>
    <row r="19">
      <c r="A19" s="38" t="n"/>
      <c r="B19" s="17" t="n"/>
      <c r="C19" s="17" t="n"/>
      <c r="D19" s="156" t="n"/>
      <c r="E19" s="7" t="n"/>
      <c r="F19" s="8" t="n"/>
      <c r="G19" s="39" t="n"/>
    </row>
    <row r="20">
      <c r="A20" s="42" t="inlineStr">
        <is>
          <t>TOTAL</t>
        </is>
      </c>
      <c r="B20" s="145" t="n"/>
      <c r="C20" s="145" t="n"/>
      <c r="D20" s="158" t="n"/>
      <c r="E20" s="20" t="n">
        <v>793.88</v>
      </c>
      <c r="F20" s="21" t="n">
        <v>0.0035</v>
      </c>
      <c r="G20" s="41" t="n"/>
    </row>
    <row r="21">
      <c r="A21" s="38" t="inlineStr">
        <is>
          <t>Accrued Interest</t>
        </is>
      </c>
      <c r="B21" s="17" t="n"/>
      <c r="C21" s="17" t="n"/>
      <c r="D21" s="156" t="n"/>
      <c r="E21" s="7" t="n">
        <v>0.1189951</v>
      </c>
      <c r="F21" s="49" t="inlineStr">
        <is>
          <t>$0.00%</t>
        </is>
      </c>
      <c r="G21" s="39" t="n"/>
    </row>
    <row r="22">
      <c r="A22" s="38" t="inlineStr">
        <is>
          <t>Net Receivables/(Payables)</t>
        </is>
      </c>
      <c r="B22" s="17" t="n"/>
      <c r="C22" s="17" t="n"/>
      <c r="D22" s="156" t="n"/>
      <c r="E22" s="7" t="n">
        <v>1336.6210049</v>
      </c>
      <c r="F22" s="8" t="n">
        <v>0.006</v>
      </c>
      <c r="G22" s="39" t="n">
        <v>0.05471</v>
      </c>
    </row>
    <row r="23">
      <c r="A23" s="45" t="inlineStr">
        <is>
          <t>GRAND TOTAL</t>
        </is>
      </c>
      <c r="B23" s="19" t="n"/>
      <c r="C23" s="19" t="n"/>
      <c r="D23" s="161" t="n"/>
      <c r="E23" s="14" t="n">
        <v>225373.59</v>
      </c>
      <c r="F23" s="15" t="n">
        <v>1</v>
      </c>
      <c r="G23" s="46" t="n"/>
    </row>
    <row r="24">
      <c r="A24" s="29" t="n"/>
      <c r="G24" s="30" t="n"/>
    </row>
    <row r="25">
      <c r="A25" s="47" t="inlineStr">
        <is>
          <t xml:space="preserve">$ Less than 0.01% of Net Asset Value </t>
        </is>
      </c>
      <c r="G25" s="30" t="n"/>
    </row>
    <row r="26">
      <c r="A26" s="47" t="n"/>
      <c r="G26" s="30" t="n"/>
    </row>
    <row r="27">
      <c r="A27" t="inlineStr">
        <is>
          <t>Portfolio Information</t>
        </is>
      </c>
      <c r="G27" s="30" t="n"/>
    </row>
    <row r="28">
      <c r="A28" s="60" t="inlineStr">
        <is>
          <t>Scheme Name :</t>
        </is>
      </c>
      <c r="B28" s="60" t="inlineStr">
        <is>
          <t>BHARAT Bond FOF - April 2033</t>
        </is>
      </c>
      <c r="G28" s="30" t="n"/>
    </row>
    <row r="29">
      <c r="A29" s="60" t="inlineStr">
        <is>
          <t>Description (if any)</t>
        </is>
      </c>
      <c r="B29" s="60" t="inlineStr">
        <is>
          <t>Fund of funds scheme (Domestic)</t>
        </is>
      </c>
      <c r="G29" s="30" t="n"/>
    </row>
    <row r="30">
      <c r="A30" s="60" t="n"/>
      <c r="B30" s="60" t="n"/>
      <c r="G30" s="30" t="n"/>
    </row>
    <row r="31">
      <c r="A31" s="60" t="inlineStr">
        <is>
          <t>Annualised Portfolio YTM* :</t>
        </is>
      </c>
      <c r="B31" s="61" t="n">
        <v>7.01936078280308</v>
      </c>
      <c r="G31" s="30" t="n"/>
    </row>
    <row r="32">
      <c r="A32" s="60" t="n"/>
      <c r="B32" s="60" t="n"/>
      <c r="G32" s="30" t="n"/>
    </row>
    <row r="33">
      <c r="A33" s="60" t="inlineStr">
        <is>
          <t>Macaulay Duration</t>
        </is>
      </c>
      <c r="B33" s="62" t="n">
        <v>5.5661</v>
      </c>
      <c r="G33" s="30" t="n"/>
    </row>
    <row r="34">
      <c r="A34" s="60" t="inlineStr">
        <is>
          <t>Residual Maturity</t>
        </is>
      </c>
      <c r="B34" s="62" t="n">
        <v>7.227181878320279</v>
      </c>
      <c r="G34" s="30" t="n"/>
    </row>
    <row r="35">
      <c r="A35" s="60" t="n"/>
      <c r="B35" s="60" t="n"/>
      <c r="G35" s="30" t="n"/>
    </row>
    <row r="36">
      <c r="A36" s="60" t="inlineStr">
        <is>
          <t xml:space="preserve">As on (Date) </t>
        </is>
      </c>
      <c r="B36" s="63" t="n">
        <v>45930</v>
      </c>
      <c r="G36" s="30" t="n"/>
    </row>
    <row r="37">
      <c r="G37" s="30" t="n"/>
    </row>
    <row r="38">
      <c r="A38" s="47" t="inlineStr">
        <is>
          <t>Notes:</t>
        </is>
      </c>
      <c r="G38" s="30" t="n"/>
    </row>
    <row r="39">
      <c r="A39" s="48" t="inlineStr">
        <is>
          <t>1. Security in default beyond its maturiy date</t>
        </is>
      </c>
      <c r="B39" s="49" t="inlineStr">
        <is>
          <t>NIL</t>
        </is>
      </c>
      <c r="G39" s="30" t="n"/>
    </row>
    <row r="40">
      <c r="A40" s="29" t="inlineStr">
        <is>
          <t>2. Net Asset Value (Rs. per unit)</t>
        </is>
      </c>
      <c r="G40" s="30" t="n"/>
    </row>
    <row r="41">
      <c r="A41" s="29" t="inlineStr">
        <is>
          <t>Plan /option (Face Value 10)</t>
        </is>
      </c>
      <c r="B41" s="49" t="inlineStr">
        <is>
          <t>As on</t>
        </is>
      </c>
      <c r="C41" s="49" t="inlineStr">
        <is>
          <t>As on</t>
        </is>
      </c>
      <c r="G41" s="30" t="n"/>
    </row>
    <row r="42">
      <c r="A42" s="29" t="n"/>
      <c r="B42" s="50" t="n">
        <v>45747</v>
      </c>
      <c r="C42" s="50" t="n">
        <v>45930</v>
      </c>
      <c r="G42" s="30" t="n"/>
    </row>
    <row r="43">
      <c r="A43" s="29" t="inlineStr">
        <is>
          <t>Direct Plan  Growth Option</t>
        </is>
      </c>
      <c r="B43" t="n">
        <v>12.1094</v>
      </c>
      <c r="C43" t="n">
        <v>12.5731</v>
      </c>
      <c r="G43" s="51" t="n"/>
    </row>
    <row r="44">
      <c r="A44" s="29" t="inlineStr">
        <is>
          <t>Direct Plan IDCW Option</t>
        </is>
      </c>
      <c r="B44" t="n">
        <v>12.1094</v>
      </c>
      <c r="C44" t="n">
        <v>12.5731</v>
      </c>
      <c r="G44" s="51" t="n"/>
    </row>
    <row r="45">
      <c r="A45" s="29" t="inlineStr">
        <is>
          <t>Regular Plan  Growth Option</t>
        </is>
      </c>
      <c r="B45" t="n">
        <v>12.1094</v>
      </c>
      <c r="C45" t="n">
        <v>12.5731</v>
      </c>
      <c r="G45" s="51" t="n"/>
    </row>
    <row r="46">
      <c r="A46" s="29" t="inlineStr">
        <is>
          <t>Regular Plan IDCW Option</t>
        </is>
      </c>
      <c r="B46" t="n">
        <v>12.1094</v>
      </c>
      <c r="C46" t="n">
        <v>12.5731</v>
      </c>
      <c r="G46" s="51" t="n"/>
    </row>
    <row r="47">
      <c r="A47" s="29" t="n"/>
      <c r="G47" s="51" t="n"/>
    </row>
    <row r="48">
      <c r="A48" s="29" t="inlineStr">
        <is>
          <t xml:space="preserve">3. Total Dividend (Net) declared during the half year period </t>
        </is>
      </c>
      <c r="B48" s="49" t="inlineStr">
        <is>
          <t>NIL</t>
        </is>
      </c>
      <c r="G48" s="30" t="n"/>
    </row>
    <row r="49">
      <c r="A49" s="29" t="inlineStr">
        <is>
          <t>4. Bonus was declared during the half year period</t>
        </is>
      </c>
      <c r="B49" s="49" t="inlineStr">
        <is>
          <t>NIL</t>
        </is>
      </c>
      <c r="G49" s="30" t="n"/>
    </row>
    <row r="50">
      <c r="A50" s="48" t="inlineStr">
        <is>
          <t>5. Investment in Repo of Corporate Debt Securities as at September 30, 2025</t>
        </is>
      </c>
      <c r="B50" s="49" t="inlineStr">
        <is>
          <t>NIL</t>
        </is>
      </c>
      <c r="G50" s="30" t="n"/>
    </row>
    <row r="51">
      <c r="A51" s="48" t="inlineStr">
        <is>
          <t>6. Investment in foreign securities/ADRs/GDRs as at September 30,2025</t>
        </is>
      </c>
      <c r="B51" s="49" t="inlineStr">
        <is>
          <t>NIL</t>
        </is>
      </c>
      <c r="G51" s="30" t="n"/>
    </row>
    <row r="52">
      <c r="A52" s="29" t="inlineStr">
        <is>
          <t>7. Average Portfolio Maturity</t>
        </is>
      </c>
      <c r="B52" s="52">
        <f>B34</f>
        <v/>
      </c>
      <c r="G52" s="30" t="n"/>
    </row>
    <row r="53" ht="32.15" customHeight="1">
      <c r="A53" s="48" t="inlineStr">
        <is>
          <t>8. Total gross exposure to derivative instruments (excluding reversed positions) at the end of the month (Rs. in Lakhs)</t>
        </is>
      </c>
      <c r="B53" s="49" t="inlineStr">
        <is>
          <t>NIL</t>
        </is>
      </c>
      <c r="G53" s="30" t="n"/>
    </row>
    <row r="54" ht="29" customHeight="1">
      <c r="A54" s="48" t="inlineStr">
        <is>
          <t>9. Margin Deposits includes Margin money placed on derivatives other than margin money placed with bank</t>
        </is>
      </c>
      <c r="B54" s="49" t="inlineStr">
        <is>
          <t>NIL</t>
        </is>
      </c>
      <c r="G54" s="30" t="n"/>
    </row>
    <row r="55" ht="29" customHeight="1">
      <c r="A55" s="48" t="inlineStr">
        <is>
          <t>10. Value of investment made by other schemes under same management (Rs. In Lakhs)</t>
        </is>
      </c>
      <c r="B55" s="49" t="inlineStr">
        <is>
          <t>NIL</t>
        </is>
      </c>
      <c r="G55" s="30" t="n"/>
    </row>
    <row r="56">
      <c r="A56" s="48" t="inlineStr">
        <is>
          <t>11. Number of instance of deviation In valuation of securities</t>
        </is>
      </c>
      <c r="B56" s="49" t="inlineStr">
        <is>
          <t>NIL</t>
        </is>
      </c>
      <c r="G56" s="30" t="n"/>
    </row>
    <row r="57" ht="15" customHeight="1" thickBot="1">
      <c r="A57" s="54" t="inlineStr">
        <is>
          <t>12. Total value and percentage of illiquid equity shares / securities</t>
        </is>
      </c>
      <c r="B57" s="55" t="inlineStr">
        <is>
          <t>NIL</t>
        </is>
      </c>
      <c r="C57" s="56" t="n"/>
      <c r="D57" s="56" t="n"/>
      <c r="E57" s="56" t="n"/>
      <c r="F57" s="56" t="n"/>
      <c r="G57" s="57" t="n"/>
    </row>
    <row r="59" ht="70" customHeight="1">
      <c r="A59" s="177" t="inlineStr">
        <is>
          <t>Scheme Name</t>
        </is>
      </c>
      <c r="B59" s="177" t="inlineStr">
        <is>
          <t>Risk- O - Meter</t>
        </is>
      </c>
      <c r="C59" s="177" t="inlineStr">
        <is>
          <t>Benchmark of the Scheme</t>
        </is>
      </c>
      <c r="D59" s="177" t="inlineStr">
        <is>
          <t>Benchmark Risk-o-meter</t>
        </is>
      </c>
    </row>
    <row r="60" ht="70" customHeight="1">
      <c r="A60" s="177" t="inlineStr">
        <is>
          <t>BHARAT Bond ETF FOF – April 2033</t>
        </is>
      </c>
      <c r="B60" s="177" t="n"/>
      <c r="C60" s="177" t="inlineStr">
        <is>
          <t>Nifty BHARAT Bond Index - April 2033</t>
        </is>
      </c>
      <c r="D60" s="177" t="n"/>
      <c r="E60" t="inlineStr"/>
    </row>
  </sheetData>
  <mergeCells count="2">
    <mergeCell ref="A3:G3"/>
    <mergeCell ref="A4:G4"/>
  </mergeCells>
  <pageMargins left="0.7" right="0.7" top="0.75" bottom="0.75" header="0.3" footer="0.3"/>
  <pageSetup orientation="portrait" horizontalDpi="300" verticalDpi="300"/>
  <drawing xmlns:r="http://schemas.openxmlformats.org/officeDocument/2006/relationships" r:id="rId1"/>
</worksheet>
</file>

<file path=xl/worksheets/sheet24.xml><?xml version="1.0" encoding="utf-8"?>
<worksheet xmlns="http://schemas.openxmlformats.org/spreadsheetml/2006/main">
  <sheetPr>
    <outlinePr summaryBelow="1" summaryRight="1"/>
    <pageSetUpPr/>
  </sheetPr>
  <dimension ref="A1:H99"/>
  <sheetViews>
    <sheetView showGridLines="0" workbookViewId="0">
      <pane ySplit="6" topLeftCell="A7" activePane="bottomLeft" state="frozen"/>
      <selection activeCell="A7" sqref="A7"/>
      <selection pane="bottomLeft" activeCell="A7" sqref="A7"/>
    </sheetView>
  </sheetViews>
  <sheetFormatPr baseColWidth="8" defaultRowHeight="14.5"/>
  <cols>
    <col width="65.1796875" customWidth="1" min="1" max="1"/>
    <col width="22" bestFit="1" customWidth="1" min="2" max="2"/>
    <col width="26.7265625" customWidth="1" min="3" max="3"/>
    <col width="22" customWidth="1" min="4" max="4"/>
    <col width="16.453125" customWidth="1" min="5" max="5"/>
    <col width="22" customWidth="1" min="6" max="6"/>
    <col width="6.1796875" bestFit="1" customWidth="1" style="2" min="7" max="7"/>
    <col width="70.26953125" bestFit="1" customWidth="1" min="12" max="12"/>
    <col width="10.81640625" bestFit="1" customWidth="1" min="13" max="13"/>
    <col width="10.54296875" bestFit="1" customWidth="1" min="14" max="14"/>
    <col width="12" bestFit="1" customWidth="1" min="15" max="15"/>
    <col width="12.54296875" customWidth="1" min="16" max="16"/>
  </cols>
  <sheetData>
    <row r="1">
      <c r="A1" s="85" t="inlineStr">
        <is>
          <t>Edelweiss Mutual Fund</t>
        </is>
      </c>
    </row>
    <row r="2" ht="29.5" customHeight="1" thickBot="1">
      <c r="A2" s="86" t="inlineStr">
        <is>
          <t xml:space="preserve">Edelweiss House, 10th Floor, Off. C.S.T. Road, Kalina, Santacruz (E), Mumbai 400098, Maharashtra  </t>
        </is>
      </c>
    </row>
    <row r="3" ht="36.75" customHeight="1">
      <c r="A3" s="148" t="inlineStr">
        <is>
          <t>PORTFOLIO STATEMENT OF EDELWEISS  GOVERNMENT SECURITIES FUND AS ON SEPTEMBER 30, 2025</t>
        </is>
      </c>
      <c r="B3" s="149" t="n"/>
      <c r="C3" s="149" t="n"/>
      <c r="D3" s="149" t="n"/>
      <c r="E3" s="149" t="n"/>
      <c r="F3" s="149" t="n"/>
      <c r="G3" s="150" t="n"/>
      <c r="H3" s="28">
        <f>HYPERLINK("[EDEL_HY Portfolio 30-Sep-2025 Final.xlsx]Index!A1","Index")</f>
        <v/>
      </c>
    </row>
    <row r="4" ht="19.5" customHeight="1">
      <c r="A4" s="151" t="inlineStr">
        <is>
          <t>(An open ended debt scheme investing in government securities across maturity)</t>
        </is>
      </c>
      <c r="G4" s="51" t="n"/>
    </row>
    <row r="5">
      <c r="A5" s="29" t="n"/>
      <c r="G5" s="30" t="n"/>
    </row>
    <row r="6" ht="48" customHeight="1">
      <c r="A6" s="31" t="inlineStr">
        <is>
          <t>Name of the Instrument</t>
        </is>
      </c>
      <c r="B6" s="32" t="inlineStr">
        <is>
          <t>ISIN</t>
        </is>
      </c>
      <c r="C6" s="32" t="inlineStr">
        <is>
          <t>Rating/Industry</t>
        </is>
      </c>
      <c r="D6" s="152" t="inlineStr">
        <is>
          <t>Quantity</t>
        </is>
      </c>
      <c r="E6" s="34" t="inlineStr">
        <is>
          <t>Market/Fair Value(Rs. In Lacs)</t>
        </is>
      </c>
      <c r="F6" s="34" t="inlineStr">
        <is>
          <t>% to Net Assets</t>
        </is>
      </c>
      <c r="G6" s="35" t="inlineStr">
        <is>
          <t>YIELD</t>
        </is>
      </c>
    </row>
    <row r="7">
      <c r="A7" s="36" t="n"/>
      <c r="B7" s="16" t="n"/>
      <c r="C7" s="16" t="n"/>
      <c r="D7" s="153" t="n"/>
      <c r="E7" s="154" t="n"/>
      <c r="F7" s="155" t="n"/>
      <c r="G7" s="37" t="n"/>
    </row>
    <row r="8">
      <c r="A8" s="38" t="n"/>
      <c r="B8" s="17" t="n"/>
      <c r="C8" s="17" t="n"/>
      <c r="D8" s="156" t="n"/>
      <c r="E8" s="7" t="n"/>
      <c r="F8" s="8" t="n"/>
      <c r="G8" s="39" t="n"/>
    </row>
    <row r="9">
      <c r="A9" s="40" t="inlineStr">
        <is>
          <t>Equity &amp; Equity related</t>
        </is>
      </c>
      <c r="B9" s="17" t="n"/>
      <c r="C9" s="17" t="n"/>
      <c r="D9" s="156" t="n"/>
      <c r="E9" s="7" t="inlineStr">
        <is>
          <t>NIL</t>
        </is>
      </c>
      <c r="F9" s="8" t="inlineStr">
        <is>
          <t>NIL</t>
        </is>
      </c>
      <c r="G9" s="39" t="n"/>
    </row>
    <row r="10">
      <c r="A10" s="40" t="inlineStr">
        <is>
          <t>Debt Instruments</t>
        </is>
      </c>
      <c r="B10" s="17" t="n"/>
      <c r="C10" s="17" t="n"/>
      <c r="D10" s="156" t="n"/>
      <c r="E10" s="7" t="n"/>
      <c r="F10" s="8" t="n"/>
      <c r="G10" s="39" t="n"/>
    </row>
    <row r="11">
      <c r="A11" s="40" t="inlineStr">
        <is>
          <t>(a) Listed / Awaiting listing on Stock Exchanges</t>
        </is>
      </c>
      <c r="B11" s="17" t="n"/>
      <c r="C11" s="17" t="n"/>
      <c r="D11" s="156" t="n"/>
      <c r="E11" s="7" t="n"/>
      <c r="F11" s="8" t="n"/>
      <c r="G11" s="39" t="n"/>
    </row>
    <row r="12">
      <c r="A12" s="40" t="inlineStr">
        <is>
          <t>Sub Total</t>
        </is>
      </c>
      <c r="B12" s="17" t="n"/>
      <c r="C12" s="17" t="n"/>
      <c r="D12" s="156" t="n"/>
      <c r="E12" s="22" t="inlineStr">
        <is>
          <t>NIL</t>
        </is>
      </c>
      <c r="F12" s="23" t="inlineStr">
        <is>
          <t>NIL</t>
        </is>
      </c>
      <c r="G12" s="39" t="n"/>
    </row>
    <row r="13">
      <c r="A13" s="38" t="n"/>
      <c r="B13" s="17" t="n"/>
      <c r="C13" s="17" t="n"/>
      <c r="D13" s="156" t="n"/>
      <c r="E13" s="7" t="n"/>
      <c r="F13" s="8" t="n"/>
      <c r="G13" s="39" t="n"/>
    </row>
    <row r="14">
      <c r="A14" s="40" t="inlineStr">
        <is>
          <t>Government Securities</t>
        </is>
      </c>
      <c r="B14" s="17" t="n"/>
      <c r="C14" s="17" t="n"/>
      <c r="D14" s="156" t="n"/>
      <c r="E14" s="7" t="n"/>
      <c r="F14" s="8" t="n"/>
      <c r="G14" s="39" t="n"/>
    </row>
    <row r="15">
      <c r="A15" s="38" t="inlineStr">
        <is>
          <t>6.68% Govt Of India Red 07-07-2040</t>
        </is>
      </c>
      <c r="B15" s="17" t="inlineStr">
        <is>
          <t>IN0020250042</t>
        </is>
      </c>
      <c r="C15" s="17" t="inlineStr">
        <is>
          <t>SOVEREIGN</t>
        </is>
      </c>
      <c r="D15" s="156" t="n">
        <v>5500000</v>
      </c>
      <c r="E15" s="7" t="n">
        <v>5402.87</v>
      </c>
      <c r="F15" s="8" t="n">
        <v>0.3284</v>
      </c>
      <c r="G15" s="39" t="n">
        <v>0.069887</v>
      </c>
    </row>
    <row r="16">
      <c r="A16" s="38" t="inlineStr">
        <is>
          <t>6.9% Govt Of India Red 15-04-2065</t>
        </is>
      </c>
      <c r="B16" s="17" t="inlineStr">
        <is>
          <t>IN0020250018</t>
        </is>
      </c>
      <c r="C16" s="17" t="inlineStr">
        <is>
          <t>SOVEREIGN</t>
        </is>
      </c>
      <c r="D16" s="156" t="n">
        <v>4000000</v>
      </c>
      <c r="E16" s="7" t="n">
        <v>3817.78</v>
      </c>
      <c r="F16" s="8" t="n">
        <v>0.232</v>
      </c>
      <c r="G16" s="39" t="n">
        <v>0.073824</v>
      </c>
    </row>
    <row r="17">
      <c r="A17" s="38" t="inlineStr">
        <is>
          <t>6.33% Govt Of India Red 05-05-2035</t>
        </is>
      </c>
      <c r="B17" s="17" t="inlineStr">
        <is>
          <t>IN0020250026</t>
        </is>
      </c>
      <c r="C17" s="17" t="inlineStr">
        <is>
          <t>SOVEREIGN</t>
        </is>
      </c>
      <c r="D17" s="156" t="n">
        <v>3000000</v>
      </c>
      <c r="E17" s="7" t="n">
        <v>2948.72</v>
      </c>
      <c r="F17" s="8" t="n">
        <v>0.1792</v>
      </c>
      <c r="G17" s="39" t="n">
        <v>0.066799</v>
      </c>
    </row>
    <row r="18">
      <c r="A18" s="38" t="inlineStr">
        <is>
          <t>7.34% Govt Of India Red 22-04-2064</t>
        </is>
      </c>
      <c r="B18" s="17" t="inlineStr">
        <is>
          <t>IN0020240035</t>
        </is>
      </c>
      <c r="C18" s="17" t="inlineStr">
        <is>
          <t>SOVEREIGN</t>
        </is>
      </c>
      <c r="D18" s="156" t="n">
        <v>2500000</v>
      </c>
      <c r="E18" s="7" t="n">
        <v>2519.16</v>
      </c>
      <c r="F18" s="8" t="n">
        <v>0.1531</v>
      </c>
      <c r="G18" s="39" t="n">
        <v>0.074124</v>
      </c>
    </row>
    <row r="19">
      <c r="A19" s="38" t="inlineStr">
        <is>
          <t>7.10% Govt Of India Red 08-04-2034</t>
        </is>
      </c>
      <c r="B19" s="17" t="inlineStr">
        <is>
          <t>IN0020240019</t>
        </is>
      </c>
      <c r="C19" s="17" t="inlineStr">
        <is>
          <t>SOVEREIGN</t>
        </is>
      </c>
      <c r="D19" s="156" t="n">
        <v>1000000</v>
      </c>
      <c r="E19" s="7" t="n">
        <v>1029.23</v>
      </c>
      <c r="F19" s="8" t="n">
        <v>0.0626</v>
      </c>
      <c r="G19" s="39" t="n">
        <v>0.067552</v>
      </c>
    </row>
    <row r="20">
      <c r="A20" s="40" t="inlineStr">
        <is>
          <t>Sub Total</t>
        </is>
      </c>
      <c r="B20" s="18" t="n"/>
      <c r="C20" s="18" t="n"/>
      <c r="D20" s="157" t="n"/>
      <c r="E20" s="20" t="n">
        <v>15717.76</v>
      </c>
      <c r="F20" s="21" t="n">
        <v>0.9553</v>
      </c>
      <c r="G20" s="41" t="n"/>
    </row>
    <row r="21">
      <c r="A21" s="38" t="n"/>
      <c r="B21" s="17" t="n"/>
      <c r="C21" s="17" t="n"/>
      <c r="D21" s="156" t="n"/>
      <c r="E21" s="7" t="n"/>
      <c r="F21" s="8" t="n"/>
      <c r="G21" s="39" t="n"/>
    </row>
    <row r="22">
      <c r="A22" s="40" t="inlineStr">
        <is>
          <t>State Development Loan</t>
        </is>
      </c>
      <c r="B22" s="17" t="n"/>
      <c r="C22" s="17" t="n"/>
      <c r="D22" s="156" t="n"/>
      <c r="E22" s="7" t="n"/>
      <c r="F22" s="8" t="n"/>
      <c r="G22" s="39" t="n"/>
    </row>
    <row r="23">
      <c r="A23" s="29" t="inlineStr">
        <is>
          <t>8.38% Gujarat Sdl Red 27-02-2029</t>
        </is>
      </c>
      <c r="B23" s="17" t="inlineStr">
        <is>
          <t>IN1520180309</t>
        </is>
      </c>
      <c r="C23" s="17" t="inlineStr">
        <is>
          <t>SOVEREIGN</t>
        </is>
      </c>
      <c r="D23" s="156" t="n">
        <v>9100</v>
      </c>
      <c r="E23" s="7" t="n">
        <v>9.57</v>
      </c>
      <c r="F23" s="8" t="n">
        <v>0.0005999999999999999</v>
      </c>
      <c r="G23" s="39" t="n">
        <v>0.06750200000000001</v>
      </c>
    </row>
    <row r="24">
      <c r="A24" s="40" t="inlineStr">
        <is>
          <t>Sub Total</t>
        </is>
      </c>
      <c r="B24" s="18" t="n"/>
      <c r="C24" s="18" t="n"/>
      <c r="D24" s="157" t="n"/>
      <c r="E24" s="20" t="n">
        <v>9.57</v>
      </c>
      <c r="F24" s="21" t="n">
        <v>0.0005999999999999999</v>
      </c>
      <c r="G24" s="41" t="n"/>
    </row>
    <row r="25">
      <c r="A25" s="38" t="n"/>
      <c r="B25" s="17" t="n"/>
      <c r="C25" s="17" t="n"/>
      <c r="D25" s="156" t="n"/>
      <c r="E25" s="7" t="n"/>
      <c r="F25" s="8" t="n"/>
      <c r="G25" s="39" t="n"/>
    </row>
    <row r="26">
      <c r="A26" s="38" t="n"/>
      <c r="B26" s="17" t="n"/>
      <c r="C26" s="17" t="n"/>
      <c r="D26" s="156" t="n"/>
      <c r="E26" s="7" t="n"/>
      <c r="F26" s="8" t="n"/>
      <c r="G26" s="39" t="n"/>
    </row>
    <row r="27">
      <c r="A27" s="40" t="inlineStr">
        <is>
          <t>(b)Privately Placed/Unlisted</t>
        </is>
      </c>
      <c r="B27" s="17" t="n"/>
      <c r="C27" s="17" t="n"/>
      <c r="D27" s="156" t="n"/>
      <c r="E27" s="7" t="n"/>
      <c r="F27" s="8" t="n"/>
      <c r="G27" s="39" t="n"/>
    </row>
    <row r="28">
      <c r="A28" s="40" t="inlineStr">
        <is>
          <t>Sub Total</t>
        </is>
      </c>
      <c r="B28" s="17" t="n"/>
      <c r="C28" s="17" t="n"/>
      <c r="D28" s="156" t="n"/>
      <c r="E28" s="22" t="inlineStr">
        <is>
          <t>NIL</t>
        </is>
      </c>
      <c r="F28" s="23" t="inlineStr">
        <is>
          <t>NIL</t>
        </is>
      </c>
      <c r="G28" s="39" t="n"/>
    </row>
    <row r="29">
      <c r="A29" s="38" t="n"/>
      <c r="B29" s="17" t="n"/>
      <c r="C29" s="17" t="n"/>
      <c r="D29" s="156" t="n"/>
      <c r="E29" s="7" t="n"/>
      <c r="F29" s="8" t="n"/>
      <c r="G29" s="39" t="n"/>
    </row>
    <row r="30">
      <c r="A30" s="40" t="inlineStr">
        <is>
          <t>(c)Securitised Debt Instruments</t>
        </is>
      </c>
      <c r="B30" s="17" t="n"/>
      <c r="C30" s="17" t="n"/>
      <c r="D30" s="156" t="n"/>
      <c r="E30" s="7" t="n"/>
      <c r="F30" s="8" t="n"/>
      <c r="G30" s="39" t="n"/>
    </row>
    <row r="31">
      <c r="A31" s="40" t="inlineStr">
        <is>
          <t>Sub Total</t>
        </is>
      </c>
      <c r="B31" s="17" t="n"/>
      <c r="C31" s="17" t="n"/>
      <c r="D31" s="156" t="n"/>
      <c r="E31" s="22" t="inlineStr">
        <is>
          <t>NIL</t>
        </is>
      </c>
      <c r="F31" s="23" t="inlineStr">
        <is>
          <t>NIL</t>
        </is>
      </c>
      <c r="G31" s="39" t="n"/>
    </row>
    <row r="32">
      <c r="A32" s="38" t="n"/>
      <c r="B32" s="17" t="n"/>
      <c r="C32" s="17" t="n"/>
      <c r="D32" s="156" t="n"/>
      <c r="E32" s="7" t="n"/>
      <c r="F32" s="8" t="n"/>
      <c r="G32" s="39" t="n"/>
    </row>
    <row r="33">
      <c r="A33" s="42" t="inlineStr">
        <is>
          <t>TOTAL</t>
        </is>
      </c>
      <c r="B33" s="145" t="n"/>
      <c r="C33" s="145" t="n"/>
      <c r="D33" s="158" t="n"/>
      <c r="E33" s="20" t="n">
        <v>15727.33</v>
      </c>
      <c r="F33" s="21" t="n">
        <v>0.9559</v>
      </c>
      <c r="G33" s="41" t="n"/>
    </row>
    <row r="34">
      <c r="A34" s="38" t="n"/>
      <c r="B34" s="17" t="n"/>
      <c r="C34" s="17" t="n"/>
      <c r="D34" s="156" t="n"/>
      <c r="E34" s="7" t="n"/>
      <c r="F34" s="8" t="n"/>
      <c r="G34" s="39" t="n"/>
    </row>
    <row r="35">
      <c r="A35" s="38" t="n"/>
      <c r="B35" s="17" t="n"/>
      <c r="C35" s="17" t="n"/>
      <c r="D35" s="156" t="n"/>
      <c r="E35" s="7" t="n"/>
      <c r="F35" s="8" t="n"/>
      <c r="G35" s="39" t="n"/>
    </row>
    <row r="36">
      <c r="A36" s="40" t="inlineStr">
        <is>
          <t>TREPS / Reverse Repo</t>
        </is>
      </c>
      <c r="B36" s="17" t="n"/>
      <c r="C36" s="17" t="n"/>
      <c r="D36" s="156" t="n"/>
      <c r="E36" s="7" t="n"/>
      <c r="F36" s="8" t="n"/>
      <c r="G36" s="39" t="n"/>
    </row>
    <row r="37">
      <c r="A37" s="38" t="inlineStr">
        <is>
          <t>Clearing Corporation of India Ltd.</t>
        </is>
      </c>
      <c r="B37" s="17" t="n"/>
      <c r="C37" s="17" t="n"/>
      <c r="D37" s="156" t="n"/>
      <c r="E37" s="7" t="n">
        <v>326.95</v>
      </c>
      <c r="F37" s="8" t="n">
        <v>0.0199</v>
      </c>
      <c r="G37" s="39" t="n">
        <v>0.05471</v>
      </c>
    </row>
    <row r="38">
      <c r="A38" s="40" t="inlineStr">
        <is>
          <t>Sub Total</t>
        </is>
      </c>
      <c r="B38" s="18" t="n"/>
      <c r="C38" s="18" t="n"/>
      <c r="D38" s="157" t="n"/>
      <c r="E38" s="20" t="n">
        <v>326.95</v>
      </c>
      <c r="F38" s="21" t="n">
        <v>0.0199</v>
      </c>
      <c r="G38" s="41" t="n"/>
    </row>
    <row r="39">
      <c r="A39" s="38" t="n"/>
      <c r="B39" s="17" t="n"/>
      <c r="C39" s="17" t="n"/>
      <c r="D39" s="156" t="n"/>
      <c r="E39" s="7" t="n"/>
      <c r="F39" s="8" t="n"/>
      <c r="G39" s="39" t="n"/>
    </row>
    <row r="40">
      <c r="A40" s="42" t="inlineStr">
        <is>
          <t>TOTAL</t>
        </is>
      </c>
      <c r="B40" s="145" t="n"/>
      <c r="C40" s="145" t="n"/>
      <c r="D40" s="158" t="n"/>
      <c r="E40" s="20" t="n">
        <v>326.95</v>
      </c>
      <c r="F40" s="21" t="n">
        <v>0.0199</v>
      </c>
      <c r="G40" s="41" t="n"/>
    </row>
    <row r="41">
      <c r="A41" s="38" t="inlineStr">
        <is>
          <t>Accrued Interest</t>
        </is>
      </c>
      <c r="B41" s="17" t="n"/>
      <c r="C41" s="17" t="n"/>
      <c r="D41" s="156" t="n"/>
      <c r="E41" s="7" t="n">
        <v>405.2946393</v>
      </c>
      <c r="F41" s="8" t="n">
        <v>0.024633</v>
      </c>
      <c r="G41" s="39" t="n"/>
    </row>
    <row r="42">
      <c r="A42" s="38" t="inlineStr">
        <is>
          <t>Net Receivables/(Payables)</t>
        </is>
      </c>
      <c r="B42" s="17" t="n"/>
      <c r="C42" s="17" t="n"/>
      <c r="D42" s="156" t="n"/>
      <c r="E42" s="159" t="n">
        <v>-6.7246393</v>
      </c>
      <c r="F42" s="160" t="n">
        <v>-0.000433</v>
      </c>
      <c r="G42" s="39" t="n">
        <v>0.05471</v>
      </c>
    </row>
    <row r="43">
      <c r="A43" s="45" t="inlineStr">
        <is>
          <t>GRAND TOTAL</t>
        </is>
      </c>
      <c r="B43" s="19" t="n"/>
      <c r="C43" s="19" t="n"/>
      <c r="D43" s="161" t="n"/>
      <c r="E43" s="14" t="n">
        <v>16452.85</v>
      </c>
      <c r="F43" s="15" t="n">
        <v>1</v>
      </c>
      <c r="G43" s="46" t="n"/>
    </row>
    <row r="44">
      <c r="A44" s="29" t="n"/>
      <c r="G44" s="30" t="n"/>
    </row>
    <row r="45">
      <c r="A45" s="29" t="n"/>
      <c r="G45" s="30" t="n"/>
    </row>
    <row r="46">
      <c r="A46" s="29" t="inlineStr">
        <is>
          <t>Portfolio Information</t>
        </is>
      </c>
      <c r="G46" s="30" t="n"/>
    </row>
    <row r="47" ht="29" customHeight="1">
      <c r="A47" s="67" t="inlineStr">
        <is>
          <t>Scheme Name :</t>
        </is>
      </c>
      <c r="B47" s="66" t="inlineStr">
        <is>
          <t>Edelweiss Government Securities Fund</t>
        </is>
      </c>
      <c r="G47" s="30" t="n"/>
    </row>
    <row r="48">
      <c r="A48" s="67" t="inlineStr">
        <is>
          <t>Description (if any)</t>
        </is>
      </c>
      <c r="B48" s="60" t="inlineStr">
        <is>
          <t>Gilt Fund</t>
        </is>
      </c>
      <c r="G48" s="30" t="n"/>
    </row>
    <row r="49">
      <c r="A49" s="67" t="n"/>
      <c r="B49" s="60" t="n"/>
      <c r="G49" s="30" t="n"/>
    </row>
    <row r="50">
      <c r="A50" s="67" t="inlineStr">
        <is>
          <t>Annualised Portfolio YTM* :</t>
        </is>
      </c>
      <c r="B50" s="61" t="n">
        <v>7.048380526015613</v>
      </c>
      <c r="G50" s="30" t="n"/>
    </row>
    <row r="51">
      <c r="A51" s="67" t="n"/>
      <c r="B51" s="60" t="n"/>
      <c r="G51" s="30" t="n"/>
    </row>
    <row r="52">
      <c r="A52" s="67" t="inlineStr">
        <is>
          <t>Macaulay Duration</t>
        </is>
      </c>
      <c r="B52" s="62" t="n">
        <v>10.0394</v>
      </c>
      <c r="G52" s="30" t="n"/>
    </row>
    <row r="53">
      <c r="A53" s="67" t="inlineStr">
        <is>
          <t>Residual Maturity</t>
        </is>
      </c>
      <c r="B53" s="22" t="n">
        <v>22.83124933910629</v>
      </c>
      <c r="G53" s="30" t="n"/>
    </row>
    <row r="54">
      <c r="A54" s="67" t="n"/>
      <c r="B54" s="60" t="n"/>
      <c r="G54" s="30" t="n"/>
    </row>
    <row r="55">
      <c r="A55" s="67" t="inlineStr">
        <is>
          <t xml:space="preserve">As on (Date) </t>
        </is>
      </c>
      <c r="B55" s="63" t="n">
        <v>45930</v>
      </c>
      <c r="G55" s="30" t="n"/>
    </row>
    <row r="56">
      <c r="A56" s="29" t="n"/>
      <c r="G56" s="30" t="n"/>
    </row>
    <row r="57">
      <c r="A57" s="29" t="n"/>
      <c r="G57" s="30" t="n"/>
    </row>
    <row r="58">
      <c r="A58" s="47" t="inlineStr">
        <is>
          <t>Notes:</t>
        </is>
      </c>
      <c r="G58" s="30" t="n"/>
    </row>
    <row r="59">
      <c r="A59" s="48" t="inlineStr">
        <is>
          <t>1. Security in default beyond its maturiy date</t>
        </is>
      </c>
      <c r="B59" s="49" t="inlineStr">
        <is>
          <t>NIL</t>
        </is>
      </c>
      <c r="G59" s="30" t="n"/>
    </row>
    <row r="60">
      <c r="A60" s="29" t="inlineStr">
        <is>
          <t>2. Net Asset Value (Rs. per unit)</t>
        </is>
      </c>
      <c r="G60" s="30" t="n"/>
    </row>
    <row r="61">
      <c r="A61" s="29" t="inlineStr">
        <is>
          <t>Plan /option (Face Value 10)</t>
        </is>
      </c>
      <c r="B61" s="49" t="inlineStr">
        <is>
          <t>As on</t>
        </is>
      </c>
      <c r="C61" s="49" t="inlineStr">
        <is>
          <t>As on</t>
        </is>
      </c>
      <c r="G61" s="30" t="n"/>
    </row>
    <row r="62">
      <c r="A62" s="29" t="n"/>
      <c r="B62" s="50" t="n">
        <v>45747</v>
      </c>
      <c r="C62" s="50" t="n">
        <v>45930</v>
      </c>
      <c r="G62" s="30" t="n"/>
    </row>
    <row r="63">
      <c r="A63" s="29" t="inlineStr">
        <is>
          <t>Direct Plan Annual IDCW Option</t>
        </is>
      </c>
      <c r="B63" t="n">
        <v>25.8541</v>
      </c>
      <c r="C63" t="n">
        <v>26.0868</v>
      </c>
      <c r="G63" s="51" t="n"/>
    </row>
    <row r="64">
      <c r="A64" s="29" t="inlineStr">
        <is>
          <t>Direct Plan Bonus Option</t>
        </is>
      </c>
      <c r="B64" t="inlineStr">
        <is>
          <t xml:space="preserve">                              ^</t>
        </is>
      </c>
      <c r="C64" t="inlineStr">
        <is>
          <t xml:space="preserve">                                                  ^</t>
        </is>
      </c>
      <c r="G64" s="51" t="n"/>
    </row>
    <row r="65">
      <c r="A65" s="29" t="inlineStr">
        <is>
          <t>Direct Plan Fortnightly IDCW Option</t>
        </is>
      </c>
      <c r="B65" t="n">
        <v>24.5602</v>
      </c>
      <c r="C65" t="n">
        <v>23.4422</v>
      </c>
      <c r="G65" s="51" t="n"/>
    </row>
    <row r="66">
      <c r="A66" s="29" t="inlineStr">
        <is>
          <t>Direct Plan Growth Option</t>
        </is>
      </c>
      <c r="B66" t="n">
        <v>25.8493</v>
      </c>
      <c r="C66" t="n">
        <v>26.0795</v>
      </c>
      <c r="G66" s="51" t="n"/>
    </row>
    <row r="67">
      <c r="A67" s="29" t="inlineStr">
        <is>
          <t>Direct Plan IDCW Option</t>
        </is>
      </c>
      <c r="B67" t="n">
        <v>25.7465</v>
      </c>
      <c r="C67" t="n">
        <v>25.9758</v>
      </c>
      <c r="G67" s="51" t="n"/>
    </row>
    <row r="68">
      <c r="A68" s="29" t="inlineStr">
        <is>
          <t>Direct Plan Monthly IDCW Option</t>
        </is>
      </c>
      <c r="B68" t="n">
        <v>16.7184</v>
      </c>
      <c r="C68" t="n">
        <v>16.3409</v>
      </c>
      <c r="G68" s="51" t="n"/>
    </row>
    <row r="69">
      <c r="A69" s="29" t="inlineStr">
        <is>
          <t>Direct Plan Weekly IDCW Option</t>
        </is>
      </c>
      <c r="B69" t="n">
        <v>15.2471</v>
      </c>
      <c r="C69" t="n">
        <v>14.5325</v>
      </c>
      <c r="G69" s="51" t="n"/>
    </row>
    <row r="70">
      <c r="A70" s="29" t="inlineStr">
        <is>
          <t>Regular Plan - Annual IDCW Option</t>
        </is>
      </c>
      <c r="B70" t="n">
        <v>24.3464</v>
      </c>
      <c r="C70" t="n">
        <v>24.4841</v>
      </c>
      <c r="G70" s="51" t="n"/>
    </row>
    <row r="71">
      <c r="A71" s="29" t="inlineStr">
        <is>
          <t>Regular Plan Bonus Option</t>
        </is>
      </c>
      <c r="B71" t="inlineStr">
        <is>
          <t xml:space="preserve">                              ^</t>
        </is>
      </c>
      <c r="C71" t="inlineStr">
        <is>
          <t xml:space="preserve">                                                  ^</t>
        </is>
      </c>
      <c r="G71" s="51" t="n"/>
    </row>
    <row r="72">
      <c r="A72" s="29" t="inlineStr">
        <is>
          <t>Regular Plan Fortnightly IDCW Option</t>
        </is>
      </c>
      <c r="B72" t="inlineStr">
        <is>
          <t xml:space="preserve">                              ^</t>
        </is>
      </c>
      <c r="C72" t="inlineStr">
        <is>
          <t xml:space="preserve">                                                  ^</t>
        </is>
      </c>
      <c r="G72" s="51" t="n"/>
    </row>
    <row r="73">
      <c r="A73" s="29" t="inlineStr">
        <is>
          <t>Regular Plan Growth Option</t>
        </is>
      </c>
      <c r="B73" t="n">
        <v>24.3354</v>
      </c>
      <c r="C73" s="165" t="n">
        <v>24.473</v>
      </c>
      <c r="G73" s="51" t="n"/>
    </row>
    <row r="74">
      <c r="A74" s="29" t="inlineStr">
        <is>
          <t>Regular Plan IDCW Option</t>
        </is>
      </c>
      <c r="B74" t="n">
        <v>24.3517</v>
      </c>
      <c r="C74" t="n">
        <v>24.4894</v>
      </c>
      <c r="G74" s="51" t="n"/>
    </row>
    <row r="75">
      <c r="A75" s="29" t="inlineStr">
        <is>
          <t>Regular Plan Monthly IDCW Option</t>
        </is>
      </c>
      <c r="B75" t="n">
        <v>10.4619</v>
      </c>
      <c r="C75" t="n">
        <v>10.2602</v>
      </c>
      <c r="G75" s="51" t="n"/>
    </row>
    <row r="76">
      <c r="A76" s="29" t="inlineStr">
        <is>
          <t>Regular Plan Weekly IDCW Option</t>
        </is>
      </c>
      <c r="B76" t="n">
        <v>10.3489</v>
      </c>
      <c r="C76" t="n">
        <v>10.1159</v>
      </c>
      <c r="G76" s="51" t="n"/>
    </row>
    <row r="77">
      <c r="A77" s="29" t="inlineStr">
        <is>
          <t>^ There were no investors in this option.</t>
        </is>
      </c>
      <c r="G77" s="51" t="n"/>
    </row>
    <row r="78">
      <c r="A78" s="29" t="n"/>
      <c r="G78" s="30" t="n"/>
    </row>
    <row r="79">
      <c r="A79" s="29" t="inlineStr">
        <is>
          <t>3. Total Dividend (Net) declared during the half year period</t>
        </is>
      </c>
      <c r="G79" s="30" t="n"/>
    </row>
    <row r="80">
      <c r="A80" s="29" t="n"/>
      <c r="G80" s="30" t="n"/>
    </row>
    <row r="81">
      <c r="A81" s="163" t="inlineStr">
        <is>
          <t>Plan/Option Name</t>
        </is>
      </c>
      <c r="B81" s="164" t="inlineStr">
        <is>
          <t> </t>
        </is>
      </c>
      <c r="C81" s="164" t="inlineStr">
        <is>
          <t>individual &amp; HUF</t>
        </is>
      </c>
      <c r="D81" s="164" t="inlineStr">
        <is>
          <t>others</t>
        </is>
      </c>
      <c r="G81" s="30" t="n"/>
    </row>
    <row r="82">
      <c r="A82" s="163" t="inlineStr">
        <is>
          <t>Direct Plan Fortnightly IDCW</t>
        </is>
      </c>
      <c r="B82" s="164" t="n"/>
      <c r="C82" s="164" t="n">
        <v>1.3429376</v>
      </c>
      <c r="D82" s="164" t="n">
        <v>1.3429376</v>
      </c>
      <c r="G82" s="30" t="n"/>
    </row>
    <row r="83">
      <c r="A83" s="163" t="inlineStr">
        <is>
          <t>Direct Plan Monthly IDCW</t>
        </is>
      </c>
      <c r="B83" s="164" t="n"/>
      <c r="C83" s="164" t="n">
        <v>0.5325961</v>
      </c>
      <c r="D83" s="164" t="n">
        <v>0.5325961</v>
      </c>
      <c r="G83" s="30" t="n"/>
    </row>
    <row r="84">
      <c r="A84" s="163" t="inlineStr">
        <is>
          <t>Direct Plan weekly IDCW</t>
        </is>
      </c>
      <c r="B84" s="164" t="n"/>
      <c r="C84" s="164" t="n">
        <v>0.8554494</v>
      </c>
      <c r="D84" s="164" t="n">
        <v>0.8554494</v>
      </c>
      <c r="G84" s="30" t="n"/>
    </row>
    <row r="85">
      <c r="A85" s="163" t="inlineStr">
        <is>
          <t>Regular Plan Monthly IDCW</t>
        </is>
      </c>
      <c r="B85" s="164" t="n"/>
      <c r="C85" s="164" t="n">
        <v>0.2644261</v>
      </c>
      <c r="D85" s="164" t="n">
        <v>0.2644261</v>
      </c>
      <c r="G85" s="30" t="n"/>
    </row>
    <row r="86">
      <c r="A86" s="163" t="inlineStr">
        <is>
          <t>Regular Plan Weekly IDCW</t>
        </is>
      </c>
      <c r="B86" s="164" t="n"/>
      <c r="C86" s="164" t="n">
        <v>0.2942841</v>
      </c>
      <c r="D86" s="164" t="n">
        <v>0.2942841</v>
      </c>
      <c r="G86" s="30" t="n"/>
    </row>
    <row r="87">
      <c r="A87" s="29" t="n"/>
      <c r="G87" s="30" t="n"/>
    </row>
    <row r="88">
      <c r="A88" s="29" t="inlineStr">
        <is>
          <t>4. Bonus was declared during the half year period</t>
        </is>
      </c>
      <c r="B88" s="49" t="inlineStr">
        <is>
          <t>NIL</t>
        </is>
      </c>
      <c r="G88" s="30" t="n"/>
    </row>
    <row r="89" ht="17.15" customHeight="1">
      <c r="A89" s="48" t="inlineStr">
        <is>
          <t>5. Investment in Repo of Corporate Debt Securities as at September 30, 2025</t>
        </is>
      </c>
      <c r="B89" s="49" t="inlineStr">
        <is>
          <t>NIL</t>
        </is>
      </c>
      <c r="G89" s="30" t="n"/>
    </row>
    <row r="90">
      <c r="A90" s="48" t="inlineStr">
        <is>
          <t>6. Investment in foreign securities/ADRs/GDRs as at September 30,2025</t>
        </is>
      </c>
      <c r="B90" s="49" t="inlineStr">
        <is>
          <t>NIL</t>
        </is>
      </c>
      <c r="G90" s="30" t="n"/>
    </row>
    <row r="91">
      <c r="A91" s="29" t="inlineStr">
        <is>
          <t>7. Average Portfolio Maturity</t>
        </is>
      </c>
      <c r="B91" s="52">
        <f>B53</f>
        <v/>
      </c>
      <c r="G91" s="30" t="n"/>
    </row>
    <row r="92" ht="32.15" customHeight="1">
      <c r="A92" s="48" t="inlineStr">
        <is>
          <t>8. Total gross exposure to derivative instruments (excluding reversed positions) as at September 30, 2025 (Rs. in Lakhs)</t>
        </is>
      </c>
      <c r="B92" s="49" t="inlineStr">
        <is>
          <t>NIL</t>
        </is>
      </c>
      <c r="G92" s="30" t="n"/>
    </row>
    <row r="93" ht="29" customHeight="1">
      <c r="A93" s="48" t="inlineStr">
        <is>
          <t>9. Margin Deposits includes Margin money placed on derivatives other than margin money placed with bank</t>
        </is>
      </c>
      <c r="B93" s="49" t="inlineStr">
        <is>
          <t>NIL</t>
        </is>
      </c>
      <c r="G93" s="30" t="n"/>
    </row>
    <row r="94" ht="29" customHeight="1">
      <c r="A94" s="48" t="inlineStr">
        <is>
          <t>10. Value of investment made by other schemes under same management (Rs. In Lakhs)</t>
        </is>
      </c>
      <c r="B94" s="49" t="inlineStr">
        <is>
          <t>NIL</t>
        </is>
      </c>
      <c r="G94" s="30" t="n"/>
    </row>
    <row r="95">
      <c r="A95" s="48" t="inlineStr">
        <is>
          <t>11. Number of instance of deviation In valuation of securities</t>
        </is>
      </c>
      <c r="B95" s="49" t="inlineStr">
        <is>
          <t>NIL</t>
        </is>
      </c>
      <c r="G95" s="30" t="n"/>
    </row>
    <row r="96" ht="15" customHeight="1" thickBot="1">
      <c r="A96" s="54" t="inlineStr">
        <is>
          <t>12. Total value and percentage of illiquid equity shares / securities</t>
        </is>
      </c>
      <c r="B96" s="55" t="inlineStr">
        <is>
          <t>NIL</t>
        </is>
      </c>
      <c r="C96" s="56" t="n"/>
      <c r="D96" s="56" t="n"/>
      <c r="E96" s="56" t="n"/>
      <c r="F96" s="56" t="n"/>
      <c r="G96" s="57" t="n"/>
    </row>
    <row r="98" ht="70" customHeight="1">
      <c r="A98" s="177" t="inlineStr">
        <is>
          <t>Scheme Name</t>
        </is>
      </c>
      <c r="B98" s="177" t="inlineStr">
        <is>
          <t>Risk- O - Meter</t>
        </is>
      </c>
      <c r="C98" s="177" t="inlineStr">
        <is>
          <t>Benchmark of the Scheme</t>
        </is>
      </c>
      <c r="D98" s="177" t="inlineStr">
        <is>
          <t>Benchmark Risk-o-meter</t>
        </is>
      </c>
      <c r="E98" s="177" t="inlineStr">
        <is>
          <t>Benchmark of the Scheme</t>
        </is>
      </c>
      <c r="F98" s="177" t="inlineStr">
        <is>
          <t>Benchmark Risk-o-meter</t>
        </is>
      </c>
    </row>
    <row r="99" ht="70" customHeight="1">
      <c r="A99" s="177" t="inlineStr">
        <is>
          <t>Edelweiss Government Securities Fund</t>
        </is>
      </c>
      <c r="B99" s="177" t="n"/>
      <c r="C99" s="177" t="inlineStr">
        <is>
          <t>CRISIL Dynamic Gilt Index (Tier I Benchmark)</t>
        </is>
      </c>
      <c r="D99" s="177" t="n"/>
      <c r="E99" s="177" t="inlineStr">
        <is>
          <t>NIFTY G-Sec Index - A-III (Tier II Scheme Benchmark)</t>
        </is>
      </c>
      <c r="F99" s="177" t="n"/>
    </row>
  </sheetData>
  <mergeCells count="2">
    <mergeCell ref="A3:G3"/>
    <mergeCell ref="A4:G4"/>
  </mergeCells>
  <pageMargins left="0.7" right="0.7" top="0.75" bottom="0.75" header="0.3" footer="0.3"/>
  <pageSetup orientation="portrait" horizontalDpi="300" verticalDpi="300"/>
  <drawing xmlns:r="http://schemas.openxmlformats.org/officeDocument/2006/relationships" r:id="rId1"/>
</worksheet>
</file>

<file path=xl/worksheets/sheet25.xml><?xml version="1.0" encoding="utf-8"?>
<worksheet xmlns="http://schemas.openxmlformats.org/spreadsheetml/2006/main">
  <sheetPr>
    <outlinePr summaryBelow="1" summaryRight="1"/>
    <pageSetUpPr/>
  </sheetPr>
  <dimension ref="A1:H89"/>
  <sheetViews>
    <sheetView showGridLines="0" workbookViewId="0">
      <pane ySplit="6" topLeftCell="A7" activePane="bottomLeft" state="frozen"/>
      <selection activeCell="A7" sqref="A7"/>
      <selection pane="bottomLeft" activeCell="A7" sqref="A7"/>
    </sheetView>
  </sheetViews>
  <sheetFormatPr baseColWidth="8" defaultRowHeight="14.5"/>
  <cols>
    <col width="61.26953125" customWidth="1" min="1" max="1"/>
    <col width="22" customWidth="1" min="2" max="2"/>
    <col width="26.7265625" customWidth="1" min="3" max="3"/>
    <col width="22" customWidth="1" min="4" max="4"/>
    <col width="16.453125" customWidth="1" min="5" max="5"/>
    <col width="22" customWidth="1" min="6" max="6"/>
    <col width="6.1796875" bestFit="1" customWidth="1" style="2" min="7" max="7"/>
    <col width="70.26953125" bestFit="1" customWidth="1" min="12" max="12"/>
    <col width="10.81640625" bestFit="1" customWidth="1" min="13" max="13"/>
    <col width="10.54296875" bestFit="1" customWidth="1" min="14" max="14"/>
    <col width="12" bestFit="1" customWidth="1" min="15" max="15"/>
    <col width="12.54296875" customWidth="1" min="16" max="16"/>
  </cols>
  <sheetData>
    <row r="1">
      <c r="A1" s="85" t="inlineStr">
        <is>
          <t>Edelweiss Mutual Fund</t>
        </is>
      </c>
    </row>
    <row r="2" ht="29.5" customHeight="1" thickBot="1">
      <c r="A2" s="86" t="inlineStr">
        <is>
          <t xml:space="preserve">Edelweiss House, 10th Floor, Off. C.S.T. Road, Kalina, Santacruz (E), Mumbai 400098, Maharashtra  </t>
        </is>
      </c>
    </row>
    <row r="3" ht="36.75" customHeight="1">
      <c r="A3" s="148" t="inlineStr">
        <is>
          <t>PORTFOLIO STATEMENT OF EDELWEISS OVERNIGHT FUND AS ON SEPTEMBER 30, 2025</t>
        </is>
      </c>
      <c r="B3" s="149" t="n"/>
      <c r="C3" s="149" t="n"/>
      <c r="D3" s="149" t="n"/>
      <c r="E3" s="149" t="n"/>
      <c r="F3" s="149" t="n"/>
      <c r="G3" s="150" t="n"/>
      <c r="H3" s="28">
        <f>HYPERLINK("[EDEL_HY Portfolio 30-Sep-2025 Final.xlsx]Index!A1","Index")</f>
        <v/>
      </c>
    </row>
    <row r="4" ht="19.5" customHeight="1">
      <c r="A4" s="151" t="inlineStr">
        <is>
          <t>(An open-ended debt scheme investing in overnight instruments.)</t>
        </is>
      </c>
      <c r="G4" s="51" t="n"/>
    </row>
    <row r="5">
      <c r="A5" s="29" t="n"/>
      <c r="G5" s="30" t="n"/>
    </row>
    <row r="6" ht="48" customHeight="1">
      <c r="A6" s="31" t="inlineStr">
        <is>
          <t>Name of the Instrument</t>
        </is>
      </c>
      <c r="B6" s="32" t="inlineStr">
        <is>
          <t>ISIN</t>
        </is>
      </c>
      <c r="C6" s="32" t="inlineStr">
        <is>
          <t>Rating/Industry</t>
        </is>
      </c>
      <c r="D6" s="152" t="inlineStr">
        <is>
          <t>Quantity</t>
        </is>
      </c>
      <c r="E6" s="34" t="inlineStr">
        <is>
          <t>Market/Fair Value(Rs. In Lacs)</t>
        </is>
      </c>
      <c r="F6" s="34" t="inlineStr">
        <is>
          <t>% to Net Assets</t>
        </is>
      </c>
      <c r="G6" s="35" t="inlineStr">
        <is>
          <t>YIELD</t>
        </is>
      </c>
    </row>
    <row r="7">
      <c r="A7" s="36" t="n"/>
      <c r="B7" s="16" t="n"/>
      <c r="C7" s="16" t="n"/>
      <c r="D7" s="153" t="n"/>
      <c r="E7" s="154" t="n"/>
      <c r="F7" s="155" t="n"/>
      <c r="G7" s="37" t="n"/>
    </row>
    <row r="8">
      <c r="A8" s="38" t="n"/>
      <c r="B8" s="17" t="n"/>
      <c r="C8" s="17" t="n"/>
      <c r="D8" s="156" t="n"/>
      <c r="E8" s="7" t="n"/>
      <c r="F8" s="8" t="n"/>
      <c r="G8" s="39" t="n"/>
    </row>
    <row r="9">
      <c r="A9" s="40" t="inlineStr">
        <is>
          <t>Equity &amp; Equity related</t>
        </is>
      </c>
      <c r="B9" s="17" t="n"/>
      <c r="C9" s="17" t="n"/>
      <c r="D9" s="156" t="n"/>
      <c r="E9" s="7" t="inlineStr">
        <is>
          <t>NIL</t>
        </is>
      </c>
      <c r="F9" s="8" t="inlineStr">
        <is>
          <t>NIL</t>
        </is>
      </c>
      <c r="G9" s="39" t="n"/>
    </row>
    <row r="10">
      <c r="A10" s="38" t="n"/>
      <c r="B10" s="17" t="n"/>
      <c r="C10" s="17" t="n"/>
      <c r="D10" s="156" t="n"/>
      <c r="E10" s="7" t="n"/>
      <c r="F10" s="8" t="n"/>
      <c r="G10" s="39" t="n"/>
    </row>
    <row r="11">
      <c r="A11" s="40" t="inlineStr">
        <is>
          <t>Money Market Instruments</t>
        </is>
      </c>
      <c r="B11" s="17" t="n"/>
      <c r="C11" s="17" t="n"/>
      <c r="D11" s="156" t="n"/>
      <c r="E11" s="7" t="n"/>
      <c r="F11" s="8" t="n"/>
      <c r="G11" s="39" t="n"/>
    </row>
    <row r="12">
      <c r="A12" s="38" t="n"/>
      <c r="B12" s="17" t="n"/>
      <c r="C12" s="17" t="n"/>
      <c r="D12" s="156" t="n"/>
      <c r="E12" s="7" t="n"/>
      <c r="F12" s="8" t="n"/>
      <c r="G12" s="39" t="n"/>
    </row>
    <row r="13">
      <c r="A13" s="40" t="inlineStr">
        <is>
          <t>Treasury bills</t>
        </is>
      </c>
      <c r="B13" s="17" t="n"/>
      <c r="C13" s="17" t="n"/>
      <c r="D13" s="156" t="n"/>
      <c r="E13" s="7" t="n"/>
      <c r="F13" s="8" t="n"/>
      <c r="G13" s="39" t="n"/>
    </row>
    <row r="14">
      <c r="A14" s="38" t="inlineStr">
        <is>
          <t>91 Days Tbill Red 16-10-2025</t>
        </is>
      </c>
      <c r="B14" s="17" t="inlineStr">
        <is>
          <t>IN002025X166</t>
        </is>
      </c>
      <c r="C14" s="17" t="inlineStr">
        <is>
          <t>SOVEREIGN</t>
        </is>
      </c>
      <c r="D14" s="156" t="n">
        <v>1000000</v>
      </c>
      <c r="E14" s="7" t="n">
        <v>997.79</v>
      </c>
      <c r="F14" s="8" t="n">
        <v>0.0453</v>
      </c>
      <c r="G14" s="39" t="n">
        <v>0.053994</v>
      </c>
    </row>
    <row r="15">
      <c r="A15" s="40" t="inlineStr">
        <is>
          <t>Sub Total</t>
        </is>
      </c>
      <c r="B15" s="18" t="n"/>
      <c r="C15" s="18" t="n"/>
      <c r="D15" s="157" t="n"/>
      <c r="E15" s="20" t="n">
        <v>997.79</v>
      </c>
      <c r="F15" s="21" t="n">
        <v>0.0453</v>
      </c>
      <c r="G15" s="41" t="n"/>
    </row>
    <row r="16">
      <c r="A16" s="38" t="n"/>
      <c r="B16" s="17" t="n"/>
      <c r="C16" s="17" t="n"/>
      <c r="D16" s="156" t="n"/>
      <c r="E16" s="7" t="n"/>
      <c r="F16" s="8" t="n"/>
      <c r="G16" s="39" t="n"/>
    </row>
    <row r="17">
      <c r="A17" s="42" t="inlineStr">
        <is>
          <t>TOTAL</t>
        </is>
      </c>
      <c r="B17" s="145" t="n"/>
      <c r="C17" s="145" t="n"/>
      <c r="D17" s="158" t="n"/>
      <c r="E17" s="20" t="n">
        <v>997.79</v>
      </c>
      <c r="F17" s="21" t="n">
        <v>0.0453</v>
      </c>
      <c r="G17" s="41" t="n"/>
    </row>
    <row r="18">
      <c r="A18" s="38" t="n"/>
      <c r="B18" s="17" t="n"/>
      <c r="C18" s="17" t="n"/>
      <c r="D18" s="156" t="n"/>
      <c r="E18" s="7" t="n"/>
      <c r="F18" s="8" t="n"/>
      <c r="G18" s="39" t="n"/>
    </row>
    <row r="19">
      <c r="A19" s="38" t="n"/>
      <c r="B19" s="17" t="n"/>
      <c r="C19" s="17" t="n"/>
      <c r="D19" s="156" t="n"/>
      <c r="E19" s="7" t="n"/>
      <c r="F19" s="8" t="n"/>
      <c r="G19" s="39" t="n"/>
    </row>
    <row r="20">
      <c r="A20" s="40" t="inlineStr">
        <is>
          <t>TREPS / Reverse Repo</t>
        </is>
      </c>
      <c r="B20" s="17" t="n"/>
      <c r="C20" s="17" t="n"/>
      <c r="D20" s="156" t="n"/>
      <c r="E20" s="7" t="n"/>
      <c r="F20" s="8" t="n"/>
      <c r="G20" s="39" t="n"/>
    </row>
    <row r="21">
      <c r="A21" s="38" t="inlineStr">
        <is>
          <t>Reverse Repo</t>
        </is>
      </c>
      <c r="B21" s="17" t="n"/>
      <c r="C21" s="17" t="n"/>
      <c r="D21" s="156" t="n"/>
      <c r="E21" s="7" t="n">
        <v>14999.19</v>
      </c>
      <c r="F21" s="8" t="n">
        <v>0.6813</v>
      </c>
      <c r="G21" s="39" t="n">
        <v>0.0564</v>
      </c>
    </row>
    <row r="22">
      <c r="A22" s="38" t="inlineStr">
        <is>
          <t>Reverse Repo</t>
        </is>
      </c>
      <c r="B22" s="17" t="n"/>
      <c r="C22" s="17" t="n"/>
      <c r="D22" s="156" t="n"/>
      <c r="E22" s="7" t="n">
        <v>5499.51</v>
      </c>
      <c r="F22" s="8" t="n">
        <v>0.2498</v>
      </c>
      <c r="G22" s="39" t="n">
        <v>0.0585</v>
      </c>
    </row>
    <row r="23">
      <c r="A23" s="38" t="inlineStr">
        <is>
          <t>Clearing Corporation of India Ltd.</t>
        </is>
      </c>
      <c r="B23" s="17" t="n"/>
      <c r="C23" s="17" t="n"/>
      <c r="D23" s="156" t="n"/>
      <c r="E23" s="7" t="n">
        <v>640.9</v>
      </c>
      <c r="F23" s="8" t="n">
        <v>0.0291</v>
      </c>
      <c r="G23" s="39" t="n">
        <v>0.05471</v>
      </c>
    </row>
    <row r="24">
      <c r="A24" s="40" t="inlineStr">
        <is>
          <t>Sub Total</t>
        </is>
      </c>
      <c r="B24" s="18" t="n"/>
      <c r="C24" s="18" t="n"/>
      <c r="D24" s="157" t="n"/>
      <c r="E24" s="20" t="n">
        <v>21139.6</v>
      </c>
      <c r="F24" s="21" t="n">
        <v>0.9602000000000001</v>
      </c>
      <c r="G24" s="41" t="n"/>
    </row>
    <row r="25">
      <c r="A25" s="38" t="n"/>
      <c r="B25" s="17" t="n"/>
      <c r="C25" s="17" t="n"/>
      <c r="D25" s="156" t="n"/>
      <c r="E25" s="7" t="n"/>
      <c r="F25" s="8" t="n"/>
      <c r="G25" s="39" t="n"/>
    </row>
    <row r="26">
      <c r="A26" s="42" t="inlineStr">
        <is>
          <t>TOTAL</t>
        </is>
      </c>
      <c r="B26" s="145" t="n"/>
      <c r="C26" s="145" t="n"/>
      <c r="D26" s="158" t="n"/>
      <c r="E26" s="20" t="n">
        <v>21139.6</v>
      </c>
      <c r="F26" s="21" t="n">
        <v>0.9602000000000001</v>
      </c>
      <c r="G26" s="41" t="n"/>
    </row>
    <row r="27">
      <c r="A27" s="38" t="inlineStr">
        <is>
          <t>Accrued Interest</t>
        </is>
      </c>
      <c r="B27" s="17" t="n"/>
      <c r="C27" s="17" t="n"/>
      <c r="D27" s="156" t="n"/>
      <c r="E27" s="7" t="n">
        <v>3.2951771</v>
      </c>
      <c r="F27" s="8" t="n">
        <v>0.000149</v>
      </c>
      <c r="G27" s="39" t="n"/>
    </row>
    <row r="28">
      <c r="A28" s="38" t="inlineStr">
        <is>
          <t>Net Receivables/(Payables)</t>
        </is>
      </c>
      <c r="B28" s="17" t="n"/>
      <c r="C28" s="17" t="n"/>
      <c r="D28" s="156" t="n"/>
      <c r="E28" s="159" t="n">
        <v>-124.8351771</v>
      </c>
      <c r="F28" s="160" t="n">
        <v>-0.005649</v>
      </c>
      <c r="G28" s="39" t="n">
        <v>0.056895</v>
      </c>
    </row>
    <row r="29">
      <c r="A29" s="45" t="inlineStr">
        <is>
          <t>GRAND TOTAL</t>
        </is>
      </c>
      <c r="B29" s="19" t="n"/>
      <c r="C29" s="19" t="n"/>
      <c r="D29" s="161" t="n"/>
      <c r="E29" s="14" t="n">
        <v>22015.85</v>
      </c>
      <c r="F29" s="15" t="n">
        <v>1</v>
      </c>
      <c r="G29" s="46" t="n"/>
    </row>
    <row r="30">
      <c r="A30" s="29" t="n"/>
      <c r="G30" s="30" t="n"/>
    </row>
    <row r="31">
      <c r="A31" s="29" t="n"/>
      <c r="G31" s="30" t="n"/>
    </row>
    <row r="32">
      <c r="A32" s="29" t="inlineStr">
        <is>
          <t>Portfolio Information</t>
        </is>
      </c>
      <c r="G32" s="30" t="n"/>
    </row>
    <row r="33" ht="32.5" customHeight="1">
      <c r="A33" s="67" t="inlineStr">
        <is>
          <t>Scheme Name :</t>
        </is>
      </c>
      <c r="B33" s="66" t="inlineStr">
        <is>
          <t>EDELWEISS OVERNIGHT FUND</t>
        </is>
      </c>
      <c r="G33" s="30" t="n"/>
    </row>
    <row r="34">
      <c r="A34" s="67" t="inlineStr">
        <is>
          <t>Description (if any)</t>
        </is>
      </c>
      <c r="B34" s="60" t="inlineStr">
        <is>
          <t>Overnight Fund</t>
        </is>
      </c>
      <c r="G34" s="30" t="n"/>
    </row>
    <row r="35">
      <c r="A35" s="67" t="n"/>
      <c r="B35" s="60" t="n"/>
      <c r="G35" s="30" t="n"/>
    </row>
    <row r="36">
      <c r="A36" s="67" t="inlineStr">
        <is>
          <t>Annualised Portfolio YTM* :</t>
        </is>
      </c>
      <c r="B36" s="61" t="n">
        <v>5.675873217085827</v>
      </c>
      <c r="G36" s="30" t="n"/>
    </row>
    <row r="37">
      <c r="A37" s="67" t="n"/>
      <c r="B37" s="60" t="n"/>
      <c r="G37" s="30" t="n"/>
    </row>
    <row r="38">
      <c r="A38" s="67" t="inlineStr">
        <is>
          <t>Macaulay Duration</t>
        </is>
      </c>
      <c r="B38" s="62" t="n">
        <v>0.0046</v>
      </c>
      <c r="G38" s="30" t="n"/>
    </row>
    <row r="39">
      <c r="A39" s="67" t="inlineStr">
        <is>
          <t>Residual Maturity</t>
        </is>
      </c>
      <c r="B39" s="22" t="n">
        <v>0.001846982432670489</v>
      </c>
      <c r="G39" s="30" t="n"/>
    </row>
    <row r="40">
      <c r="A40" s="67" t="n"/>
      <c r="B40" s="60" t="n"/>
      <c r="G40" s="30" t="n"/>
    </row>
    <row r="41">
      <c r="A41" s="67" t="inlineStr">
        <is>
          <t xml:space="preserve">As on (Date) </t>
        </is>
      </c>
      <c r="B41" s="63" t="n">
        <v>45930</v>
      </c>
      <c r="G41" s="30" t="n"/>
    </row>
    <row r="42">
      <c r="A42" s="29" t="n"/>
      <c r="G42" s="30" t="n"/>
    </row>
    <row r="43">
      <c r="A43" s="29" t="n"/>
      <c r="G43" s="30" t="n"/>
    </row>
    <row r="44">
      <c r="A44" s="29" t="n"/>
      <c r="G44" s="30" t="n"/>
    </row>
    <row r="45">
      <c r="A45" s="47" t="inlineStr">
        <is>
          <t>Notes:</t>
        </is>
      </c>
      <c r="G45" s="30" t="n"/>
    </row>
    <row r="46">
      <c r="A46" s="48" t="inlineStr">
        <is>
          <t>1. Security in default beyond its maturiy date</t>
        </is>
      </c>
      <c r="B46" s="49" t="inlineStr">
        <is>
          <t>NIL</t>
        </is>
      </c>
      <c r="G46" s="30" t="n"/>
    </row>
    <row r="47">
      <c r="A47" s="29" t="inlineStr">
        <is>
          <t>2. Net Asset Value (Rs. per unit)</t>
        </is>
      </c>
      <c r="G47" s="30" t="n"/>
    </row>
    <row r="48">
      <c r="A48" s="29" t="inlineStr">
        <is>
          <t>Plan /option (Face Value 1000)</t>
        </is>
      </c>
      <c r="B48" s="49" t="inlineStr">
        <is>
          <t>As on</t>
        </is>
      </c>
      <c r="C48" s="49" t="inlineStr">
        <is>
          <t>As on</t>
        </is>
      </c>
      <c r="G48" s="30" t="n"/>
    </row>
    <row r="49">
      <c r="A49" s="29" t="n"/>
      <c r="B49" s="50" t="n">
        <v>45747</v>
      </c>
      <c r="C49" s="50" t="n">
        <v>45930</v>
      </c>
      <c r="G49" s="30" t="n"/>
    </row>
    <row r="50">
      <c r="A50" s="29" t="inlineStr">
        <is>
          <t>Direct Plan Annual IDCW Option</t>
        </is>
      </c>
      <c r="B50" t="n">
        <v>1321.9448</v>
      </c>
      <c r="C50" t="n">
        <v>1358.2967</v>
      </c>
      <c r="G50" s="51" t="n"/>
    </row>
    <row r="51">
      <c r="A51" s="29" t="inlineStr">
        <is>
          <t>Direct Plan Daily IDCW Option</t>
        </is>
      </c>
      <c r="B51" t="n">
        <v>1000.1093</v>
      </c>
      <c r="C51" t="n">
        <v>1000.1605</v>
      </c>
      <c r="G51" s="51" t="n"/>
    </row>
    <row r="52">
      <c r="A52" s="29" t="inlineStr">
        <is>
          <t>Direct Plan Fortnightly IDCW Option</t>
        </is>
      </c>
      <c r="B52" t="inlineStr">
        <is>
          <t xml:space="preserve">                              ^</t>
        </is>
      </c>
      <c r="C52" t="inlineStr">
        <is>
          <t xml:space="preserve">                                                  ^</t>
        </is>
      </c>
      <c r="G52" s="51" t="n"/>
    </row>
    <row r="53">
      <c r="A53" s="29" t="inlineStr">
        <is>
          <t>Direct Plan Growth Option</t>
        </is>
      </c>
      <c r="B53" t="n">
        <v>1321.4919</v>
      </c>
      <c r="C53" t="n">
        <v>1357.8346</v>
      </c>
      <c r="G53" s="51" t="n"/>
    </row>
    <row r="54">
      <c r="A54" s="29" t="inlineStr">
        <is>
          <t>Direct Plan Monthly IDCW Option</t>
        </is>
      </c>
      <c r="B54" t="n">
        <v>1058.6548</v>
      </c>
      <c r="C54" t="n">
        <v>1058.2917</v>
      </c>
      <c r="G54" s="51" t="n"/>
    </row>
    <row r="55">
      <c r="A55" s="29" t="inlineStr">
        <is>
          <t>Direct Plan Weekly IDCW Option</t>
        </is>
      </c>
      <c r="B55" t="inlineStr">
        <is>
          <t xml:space="preserve">                              ^</t>
        </is>
      </c>
      <c r="C55" t="inlineStr">
        <is>
          <t xml:space="preserve">                                                  ^</t>
        </is>
      </c>
      <c r="G55" s="51" t="n"/>
    </row>
    <row r="56">
      <c r="A56" s="29" t="inlineStr">
        <is>
          <t>Regular Annual IDCW Option</t>
        </is>
      </c>
      <c r="B56" t="n">
        <v>1317.3082</v>
      </c>
      <c r="C56" t="n">
        <v>1353.1996</v>
      </c>
      <c r="G56" s="51" t="n"/>
    </row>
    <row r="57">
      <c r="A57" s="29" t="inlineStr">
        <is>
          <t>Regular Daily IDCW Option</t>
        </is>
      </c>
      <c r="B57" t="n">
        <v>1008.3017</v>
      </c>
      <c r="C57" t="n">
        <v>1008.3427</v>
      </c>
      <c r="G57" s="51" t="n"/>
    </row>
    <row r="58">
      <c r="A58" s="29" t="inlineStr">
        <is>
          <t>Regular Plan Fortnightly IDCW Option</t>
        </is>
      </c>
      <c r="B58" t="n">
        <v>1095.7104</v>
      </c>
      <c r="C58" t="n">
        <v>1095.4584</v>
      </c>
      <c r="G58" s="51" t="n"/>
    </row>
    <row r="59">
      <c r="A59" s="29" t="inlineStr">
        <is>
          <t>Regular Plan Growth Option</t>
        </is>
      </c>
      <c r="B59" t="n">
        <v>1317.3056</v>
      </c>
      <c r="C59" t="n">
        <v>1353.1939</v>
      </c>
      <c r="G59" s="51" t="n"/>
    </row>
    <row r="60">
      <c r="A60" s="29" t="inlineStr">
        <is>
          <t>Regular Plan Monthly IDCW Option</t>
        </is>
      </c>
      <c r="B60" t="n">
        <v>1005.4919</v>
      </c>
      <c r="C60" s="165" t="n">
        <v>1005.151</v>
      </c>
      <c r="G60" s="51" t="n"/>
    </row>
    <row r="61">
      <c r="A61" s="29" t="inlineStr">
        <is>
          <t>Regular Plan Weekly IDCW Option</t>
        </is>
      </c>
      <c r="B61" t="n">
        <v>1017.5746</v>
      </c>
      <c r="C61" t="n">
        <v>1016.5195</v>
      </c>
      <c r="G61" s="51" t="n"/>
    </row>
    <row r="62">
      <c r="A62" s="29" t="inlineStr">
        <is>
          <t>Unclaimed IDCW less than 3 yrs</t>
        </is>
      </c>
      <c r="B62" t="n">
        <v>1209.0938</v>
      </c>
      <c r="C62" t="n">
        <v>1242.3454</v>
      </c>
      <c r="G62" s="51" t="n"/>
    </row>
    <row r="63">
      <c r="A63" s="29" t="inlineStr">
        <is>
          <t>Unclaimed IDCW more than 3 yrs</t>
        </is>
      </c>
      <c r="B63" s="165" t="n">
        <v>1000</v>
      </c>
      <c r="C63" s="165" t="n">
        <v>1000</v>
      </c>
      <c r="G63" s="51" t="n"/>
    </row>
    <row r="64">
      <c r="A64" s="29" t="inlineStr">
        <is>
          <t>Unclaimed Redemption less than 3 yrs</t>
        </is>
      </c>
      <c r="B64" t="n">
        <v>1209.0923</v>
      </c>
      <c r="C64" t="n">
        <v>1242.3438</v>
      </c>
      <c r="G64" s="51" t="n"/>
    </row>
    <row r="65">
      <c r="A65" s="29" t="inlineStr">
        <is>
          <t>Unclaimed Redemption more than 3 yrs</t>
        </is>
      </c>
      <c r="B65" s="165" t="n">
        <v>1000</v>
      </c>
      <c r="C65" s="165" t="n">
        <v>1000</v>
      </c>
      <c r="G65" s="51" t="n"/>
    </row>
    <row r="66">
      <c r="A66" s="29" t="inlineStr">
        <is>
          <t>^ There were no investors in this option.</t>
        </is>
      </c>
      <c r="G66" s="51" t="n"/>
    </row>
    <row r="67">
      <c r="A67" s="29" t="n"/>
      <c r="G67" s="30" t="n"/>
    </row>
    <row r="68">
      <c r="A68" s="29" t="inlineStr">
        <is>
          <t>3. Total Dividend (Net) declared during the half year period</t>
        </is>
      </c>
      <c r="G68" s="30" t="n"/>
    </row>
    <row r="69">
      <c r="A69" s="29" t="n"/>
      <c r="G69" s="30" t="n"/>
    </row>
    <row r="70">
      <c r="A70" s="163" t="inlineStr">
        <is>
          <t>Plan/Option Name</t>
        </is>
      </c>
      <c r="B70" s="164" t="inlineStr">
        <is>
          <t> </t>
        </is>
      </c>
      <c r="C70" s="164" t="inlineStr">
        <is>
          <t>individual &amp; HUF</t>
        </is>
      </c>
      <c r="D70" s="164" t="inlineStr">
        <is>
          <t>others</t>
        </is>
      </c>
      <c r="G70" s="30" t="n"/>
    </row>
    <row r="71">
      <c r="A71" s="163" t="inlineStr">
        <is>
          <t>Direct Daily IDCW</t>
        </is>
      </c>
      <c r="B71" s="164" t="n"/>
      <c r="C71" s="164" t="n">
        <v>27.0758665</v>
      </c>
      <c r="D71" s="164" t="n">
        <v>27.0758665</v>
      </c>
      <c r="G71" s="30" t="n"/>
    </row>
    <row r="72">
      <c r="A72" s="163" t="inlineStr">
        <is>
          <t>Direct Monthly IDCW</t>
        </is>
      </c>
      <c r="B72" s="164" t="n"/>
      <c r="C72" s="164" t="n">
        <v>29.1076962</v>
      </c>
      <c r="D72" s="164" t="n">
        <v>29.1076962</v>
      </c>
      <c r="G72" s="30" t="n"/>
    </row>
    <row r="73">
      <c r="A73" s="163" t="inlineStr">
        <is>
          <t>Regular Daily IDCW</t>
        </is>
      </c>
      <c r="B73" s="164" t="n"/>
      <c r="C73" s="164" t="n">
        <v>27.1185837</v>
      </c>
      <c r="D73" s="164" t="n">
        <v>27.1185837</v>
      </c>
      <c r="G73" s="30" t="n"/>
    </row>
    <row r="74">
      <c r="A74" s="163" t="inlineStr">
        <is>
          <t>Regular Fortnightly IDCW</t>
        </is>
      </c>
      <c r="B74" s="164" t="n"/>
      <c r="C74" s="164" t="n">
        <v>29.7183151</v>
      </c>
      <c r="D74" s="164" t="n">
        <v>29.7183151</v>
      </c>
      <c r="G74" s="30" t="n"/>
    </row>
    <row r="75">
      <c r="A75" s="163" t="inlineStr">
        <is>
          <t>Regular Monthly IDCW</t>
        </is>
      </c>
      <c r="B75" s="164" t="n"/>
      <c r="C75" s="164" t="n">
        <v>27.4033278</v>
      </c>
      <c r="D75" s="164" t="n">
        <v>27.4033278</v>
      </c>
      <c r="G75" s="30" t="n"/>
    </row>
    <row r="76">
      <c r="A76" s="163" t="inlineStr">
        <is>
          <t>Regular Weekly IDCW</t>
        </is>
      </c>
      <c r="B76" s="164" t="n"/>
      <c r="C76" s="164" t="n">
        <v>28.3243976</v>
      </c>
      <c r="D76" s="164" t="n">
        <v>28.3243976</v>
      </c>
      <c r="G76" s="30" t="n"/>
    </row>
    <row r="77">
      <c r="A77" s="29" t="n"/>
      <c r="G77" s="30" t="n"/>
    </row>
    <row r="78">
      <c r="A78" s="29" t="inlineStr">
        <is>
          <t>4. Bonus was declared during the half year period</t>
        </is>
      </c>
      <c r="B78" s="49" t="inlineStr">
        <is>
          <t>NIL</t>
        </is>
      </c>
      <c r="G78" s="30" t="n"/>
    </row>
    <row r="79" ht="29" customHeight="1">
      <c r="A79" s="48" t="inlineStr">
        <is>
          <t>5. Investment in Repo of Corporate Debt Securities as at September 30, 2025</t>
        </is>
      </c>
      <c r="B79" s="49" t="inlineStr">
        <is>
          <t>NIL</t>
        </is>
      </c>
      <c r="G79" s="30" t="n"/>
    </row>
    <row r="80">
      <c r="A80" s="48" t="inlineStr">
        <is>
          <t>6. Investment in foreign securities/ADRs/GDRs as at September 30,2025</t>
        </is>
      </c>
      <c r="B80" s="49" t="inlineStr">
        <is>
          <t>NIL</t>
        </is>
      </c>
      <c r="G80" s="30" t="n"/>
    </row>
    <row r="81">
      <c r="A81" s="29" t="inlineStr">
        <is>
          <t>7. Average Portfolio Maturity</t>
        </is>
      </c>
      <c r="B81" s="52">
        <f>B39</f>
        <v/>
      </c>
      <c r="G81" s="30" t="n"/>
    </row>
    <row r="82" ht="29.5" customHeight="1">
      <c r="A82" s="48" t="inlineStr">
        <is>
          <t>8. Total gross exposure to derivative instruments (excluding reversed positions) as at September 30, 2025 (Rs. in Lakhs)</t>
        </is>
      </c>
      <c r="B82" s="49" t="inlineStr">
        <is>
          <t>NIL</t>
        </is>
      </c>
      <c r="G82" s="30" t="n"/>
    </row>
    <row r="83" ht="29" customHeight="1">
      <c r="A83" s="48" t="inlineStr">
        <is>
          <t>9. Margin Deposits includes Margin money placed on derivatives other than margin money placed with bank</t>
        </is>
      </c>
      <c r="B83" s="49" t="inlineStr">
        <is>
          <t>NIL</t>
        </is>
      </c>
      <c r="G83" s="30" t="n"/>
    </row>
    <row r="84" ht="29" customHeight="1">
      <c r="A84" s="48" t="inlineStr">
        <is>
          <t>10. Value of investment made by other schemes under same management (Rs. In Lakhs)</t>
        </is>
      </c>
      <c r="B84" s="49" t="inlineStr">
        <is>
          <t>NIL</t>
        </is>
      </c>
      <c r="G84" s="30" t="n"/>
    </row>
    <row r="85">
      <c r="A85" s="48" t="inlineStr">
        <is>
          <t>11. Number of instance of deviation In valuation of securities</t>
        </is>
      </c>
      <c r="B85" s="49" t="inlineStr">
        <is>
          <t>NIL</t>
        </is>
      </c>
      <c r="G85" s="30" t="n"/>
    </row>
    <row r="86" ht="15" customHeight="1" thickBot="1">
      <c r="A86" s="54" t="inlineStr">
        <is>
          <t>12. Total value and percentage of illiquid equity shares / securities</t>
        </is>
      </c>
      <c r="B86" s="55" t="inlineStr">
        <is>
          <t>NIL</t>
        </is>
      </c>
      <c r="C86" s="56" t="n"/>
      <c r="D86" s="56" t="n"/>
      <c r="E86" s="56" t="n"/>
      <c r="F86" s="56" t="n"/>
      <c r="G86" s="57" t="n"/>
    </row>
    <row r="88" ht="70" customHeight="1">
      <c r="A88" s="177" t="inlineStr">
        <is>
          <t>Scheme Name</t>
        </is>
      </c>
      <c r="B88" s="177" t="inlineStr">
        <is>
          <t>Risk- O - Meter</t>
        </is>
      </c>
      <c r="C88" s="177" t="inlineStr">
        <is>
          <t>Benchmark of the Scheme</t>
        </is>
      </c>
      <c r="D88" s="177" t="inlineStr">
        <is>
          <t>Benchmark Risk-o-meter</t>
        </is>
      </c>
    </row>
    <row r="89" ht="70" customHeight="1">
      <c r="A89" s="177" t="inlineStr">
        <is>
          <t>Edelweiss Overnight Fund</t>
        </is>
      </c>
      <c r="B89" s="177" t="n"/>
      <c r="C89" s="177" t="inlineStr">
        <is>
          <t>CRISIL Liquid Overnight Index (Tier I Benchmark)</t>
        </is>
      </c>
      <c r="D89" s="177" t="n"/>
      <c r="E89" t="inlineStr"/>
    </row>
  </sheetData>
  <mergeCells count="2">
    <mergeCell ref="A3:G3"/>
    <mergeCell ref="A4:G4"/>
  </mergeCells>
  <pageMargins left="0.7" right="0.7" top="0.75" bottom="0.75" header="0.3" footer="0.3"/>
  <pageSetup orientation="portrait" horizontalDpi="300" verticalDpi="300"/>
  <drawing xmlns:r="http://schemas.openxmlformats.org/officeDocument/2006/relationships" r:id="rId1"/>
</worksheet>
</file>

<file path=xl/worksheets/sheet26.xml><?xml version="1.0" encoding="utf-8"?>
<worksheet xmlns="http://schemas.openxmlformats.org/spreadsheetml/2006/main">
  <sheetPr>
    <outlinePr summaryBelow="1" summaryRight="1"/>
    <pageSetUpPr/>
  </sheetPr>
  <dimension ref="A1:H101"/>
  <sheetViews>
    <sheetView showGridLines="0" workbookViewId="0">
      <pane ySplit="6" topLeftCell="A7" activePane="bottomLeft" state="frozen"/>
      <selection activeCell="A7" sqref="A7"/>
      <selection pane="bottomLeft" activeCell="A7" sqref="A7"/>
    </sheetView>
  </sheetViews>
  <sheetFormatPr baseColWidth="8" defaultRowHeight="14.5"/>
  <cols>
    <col width="66" customWidth="1" min="1" max="1"/>
    <col width="22" customWidth="1" min="2" max="2"/>
    <col width="30" bestFit="1" customWidth="1" min="3" max="3"/>
    <col width="22" customWidth="1" min="4" max="4"/>
    <col width="16.453125" customWidth="1" min="5" max="5"/>
    <col width="22" customWidth="1" min="6" max="6"/>
    <col width="6.1796875" bestFit="1" customWidth="1" style="2" min="7" max="7"/>
    <col width="70.26953125" bestFit="1" customWidth="1" min="12" max="12"/>
    <col width="10.81640625" bestFit="1" customWidth="1" min="13" max="13"/>
    <col width="10.54296875" bestFit="1" customWidth="1" min="14" max="14"/>
    <col width="12" bestFit="1" customWidth="1" min="15" max="15"/>
    <col width="12.54296875" customWidth="1" min="16" max="16"/>
  </cols>
  <sheetData>
    <row r="1">
      <c r="A1" s="85" t="inlineStr">
        <is>
          <t>Edelweiss Mutual Fund</t>
        </is>
      </c>
    </row>
    <row r="2" ht="29.5" customHeight="1" thickBot="1">
      <c r="A2" s="86" t="inlineStr">
        <is>
          <t xml:space="preserve">Edelweiss House, 10th Floor, Off. C.S.T. Road, Kalina, Santacruz (E), Mumbai 400098, Maharashtra  </t>
        </is>
      </c>
    </row>
    <row r="3" ht="36.75" customHeight="1">
      <c r="A3" s="148" t="inlineStr">
        <is>
          <t>PORTFOLIO STATEMENT OF EDELWEISS CONSUMPTION FUND AS ON SEPTEMBER 30, 2025</t>
        </is>
      </c>
      <c r="B3" s="149" t="n"/>
      <c r="C3" s="149" t="n"/>
      <c r="D3" s="149" t="n"/>
      <c r="E3" s="149" t="n"/>
      <c r="F3" s="149" t="n"/>
      <c r="G3" s="150" t="n"/>
      <c r="H3" s="28">
        <f>HYPERLINK("[EDEL_HY Portfolio 30-Sep-2025 Final.xlsx]Index!A1","Index")</f>
        <v/>
      </c>
    </row>
    <row r="4" ht="19.5" customHeight="1">
      <c r="A4" s="151" t="inlineStr">
        <is>
          <t>(An open-ended equity scheme following consumption theme)</t>
        </is>
      </c>
      <c r="G4" s="51" t="n"/>
    </row>
    <row r="5">
      <c r="A5" s="29" t="n"/>
      <c r="G5" s="30" t="n"/>
    </row>
    <row r="6" ht="48" customHeight="1">
      <c r="A6" s="31" t="inlineStr">
        <is>
          <t>Name of the Instrument</t>
        </is>
      </c>
      <c r="B6" s="32" t="inlineStr">
        <is>
          <t>ISIN</t>
        </is>
      </c>
      <c r="C6" s="32" t="inlineStr">
        <is>
          <t>Rating/Industry</t>
        </is>
      </c>
      <c r="D6" s="152" t="inlineStr">
        <is>
          <t>Quantity</t>
        </is>
      </c>
      <c r="E6" s="34" t="inlineStr">
        <is>
          <t>Market/Fair Value(Rs. In Lacs)</t>
        </is>
      </c>
      <c r="F6" s="34" t="inlineStr">
        <is>
          <t>% to Net Assets</t>
        </is>
      </c>
      <c r="G6" s="35" t="inlineStr">
        <is>
          <t>YIELD</t>
        </is>
      </c>
    </row>
    <row r="7">
      <c r="A7" s="36" t="n"/>
      <c r="B7" s="16" t="n"/>
      <c r="C7" s="16" t="n"/>
      <c r="D7" s="153" t="n"/>
      <c r="E7" s="154" t="n"/>
      <c r="F7" s="155" t="n"/>
      <c r="G7" s="37" t="n"/>
    </row>
    <row r="8">
      <c r="A8" s="40" t="inlineStr">
        <is>
          <t>Equity &amp; Equity related</t>
        </is>
      </c>
      <c r="B8" s="17" t="n"/>
      <c r="C8" s="17" t="n"/>
      <c r="D8" s="156" t="n"/>
      <c r="E8" s="7" t="n"/>
      <c r="F8" s="8" t="n"/>
      <c r="G8" s="39" t="n"/>
    </row>
    <row r="9">
      <c r="A9" s="40" t="inlineStr">
        <is>
          <t>(a)Listed / Awaiting listing on Stock Exchanges</t>
        </is>
      </c>
      <c r="B9" s="17" t="n"/>
      <c r="C9" s="17" t="n"/>
      <c r="D9" s="156" t="n"/>
      <c r="E9" s="7" t="n"/>
      <c r="F9" s="8" t="n"/>
      <c r="G9" s="39" t="n"/>
    </row>
    <row r="10">
      <c r="A10" s="38" t="inlineStr">
        <is>
          <t>Mahindra &amp; Mahindra Ltd.</t>
        </is>
      </c>
      <c r="B10" s="17" t="inlineStr">
        <is>
          <t>INE101A01026</t>
        </is>
      </c>
      <c r="C10" s="17" t="inlineStr">
        <is>
          <t>Automobiles</t>
        </is>
      </c>
      <c r="D10" s="156" t="n">
        <v>94818</v>
      </c>
      <c r="E10" s="7" t="n">
        <v>3249.41</v>
      </c>
      <c r="F10" s="8" t="n">
        <v>0.07149999999999999</v>
      </c>
      <c r="G10" s="39" t="n"/>
    </row>
    <row r="11">
      <c r="A11" s="38" t="inlineStr">
        <is>
          <t>Bharti Airtel Ltd.</t>
        </is>
      </c>
      <c r="B11" s="17" t="inlineStr">
        <is>
          <t>INE397D01024</t>
        </is>
      </c>
      <c r="C11" s="17" t="inlineStr">
        <is>
          <t>Telecom - Services</t>
        </is>
      </c>
      <c r="D11" s="156" t="n">
        <v>133032</v>
      </c>
      <c r="E11" s="7" t="n">
        <v>2498.87</v>
      </c>
      <c r="F11" s="8" t="n">
        <v>0.055</v>
      </c>
      <c r="G11" s="39" t="n"/>
    </row>
    <row r="12">
      <c r="A12" s="38" t="inlineStr">
        <is>
          <t>ITC Ltd.</t>
        </is>
      </c>
      <c r="B12" s="17" t="inlineStr">
        <is>
          <t>INE154A01025</t>
        </is>
      </c>
      <c r="C12" s="17" t="inlineStr">
        <is>
          <t>Diversified FMCG</t>
        </is>
      </c>
      <c r="D12" s="156" t="n">
        <v>613164</v>
      </c>
      <c r="E12" s="7" t="n">
        <v>2462.16</v>
      </c>
      <c r="F12" s="8" t="n">
        <v>0.0542</v>
      </c>
      <c r="G12" s="39" t="n"/>
    </row>
    <row r="13">
      <c r="A13" s="38" t="inlineStr">
        <is>
          <t>Maruti Suzuki India Ltd.</t>
        </is>
      </c>
      <c r="B13" s="17" t="inlineStr">
        <is>
          <t>INE585B01010</t>
        </is>
      </c>
      <c r="C13" s="17" t="inlineStr">
        <is>
          <t>Automobiles</t>
        </is>
      </c>
      <c r="D13" s="156" t="n">
        <v>14179</v>
      </c>
      <c r="E13" s="7" t="n">
        <v>2272.75</v>
      </c>
      <c r="F13" s="8" t="n">
        <v>0.05</v>
      </c>
      <c r="G13" s="39" t="n"/>
    </row>
    <row r="14">
      <c r="A14" s="38" t="inlineStr">
        <is>
          <t>Eternal Ltd.</t>
        </is>
      </c>
      <c r="B14" s="17" t="inlineStr">
        <is>
          <t>INE758T01015</t>
        </is>
      </c>
      <c r="C14" s="17" t="inlineStr">
        <is>
          <t>Retailing</t>
        </is>
      </c>
      <c r="D14" s="156" t="n">
        <v>698233</v>
      </c>
      <c r="E14" s="7" t="n">
        <v>2272.75</v>
      </c>
      <c r="F14" s="8" t="n">
        <v>0.05</v>
      </c>
      <c r="G14" s="39" t="n"/>
    </row>
    <row r="15">
      <c r="A15" s="38" t="inlineStr">
        <is>
          <t>Hindustan Unilever Ltd.</t>
        </is>
      </c>
      <c r="B15" s="17" t="inlineStr">
        <is>
          <t>INE030A01027</t>
        </is>
      </c>
      <c r="C15" s="17" t="inlineStr">
        <is>
          <t>Diversified FMCG</t>
        </is>
      </c>
      <c r="D15" s="156" t="n">
        <v>74688</v>
      </c>
      <c r="E15" s="7" t="n">
        <v>1877.96</v>
      </c>
      <c r="F15" s="8" t="n">
        <v>0.0413</v>
      </c>
      <c r="G15" s="39" t="n"/>
    </row>
    <row r="16">
      <c r="A16" s="38" t="inlineStr">
        <is>
          <t>Titan Company Ltd.</t>
        </is>
      </c>
      <c r="B16" s="17" t="inlineStr">
        <is>
          <t>INE280A01028</t>
        </is>
      </c>
      <c r="C16" s="17" t="inlineStr">
        <is>
          <t>Consumer Durables</t>
        </is>
      </c>
      <c r="D16" s="156" t="n">
        <v>43950</v>
      </c>
      <c r="E16" s="7" t="n">
        <v>1479.8</v>
      </c>
      <c r="F16" s="8" t="n">
        <v>0.0326</v>
      </c>
      <c r="G16" s="39" t="n"/>
    </row>
    <row r="17">
      <c r="A17" s="38" t="inlineStr">
        <is>
          <t>Pidilite Industries Ltd.</t>
        </is>
      </c>
      <c r="B17" s="17" t="inlineStr">
        <is>
          <t>INE318A01026</t>
        </is>
      </c>
      <c r="C17" s="17" t="inlineStr">
        <is>
          <t>Chemicals &amp; Petrochemicals</t>
        </is>
      </c>
      <c r="D17" s="156" t="n">
        <v>95582</v>
      </c>
      <c r="E17" s="7" t="n">
        <v>1403.14</v>
      </c>
      <c r="F17" s="8" t="n">
        <v>0.0309</v>
      </c>
      <c r="G17" s="39" t="n"/>
    </row>
    <row r="18">
      <c r="A18" s="38" t="inlineStr">
        <is>
          <t>Bajaj Finance Ltd.</t>
        </is>
      </c>
      <c r="B18" s="17" t="inlineStr">
        <is>
          <t>INE296A01032</t>
        </is>
      </c>
      <c r="C18" s="17" t="inlineStr">
        <is>
          <t>Finance</t>
        </is>
      </c>
      <c r="D18" s="156" t="n">
        <v>134580</v>
      </c>
      <c r="E18" s="7" t="n">
        <v>1344.32</v>
      </c>
      <c r="F18" s="8" t="n">
        <v>0.0296</v>
      </c>
      <c r="G18" s="39" t="n"/>
    </row>
    <row r="19">
      <c r="A19" s="38" t="inlineStr">
        <is>
          <t>Eicher Motors Ltd.</t>
        </is>
      </c>
      <c r="B19" s="17" t="inlineStr">
        <is>
          <t>INE066A01021</t>
        </is>
      </c>
      <c r="C19" s="17" t="inlineStr">
        <is>
          <t>Automobiles</t>
        </is>
      </c>
      <c r="D19" s="156" t="n">
        <v>18205</v>
      </c>
      <c r="E19" s="7" t="n">
        <v>1275.35</v>
      </c>
      <c r="F19" s="8" t="n">
        <v>0.0281</v>
      </c>
      <c r="G19" s="39" t="n"/>
    </row>
    <row r="20">
      <c r="A20" s="38" t="inlineStr">
        <is>
          <t>Hero MotoCorp Ltd.</t>
        </is>
      </c>
      <c r="B20" s="17" t="inlineStr">
        <is>
          <t>INE158A01026</t>
        </is>
      </c>
      <c r="C20" s="17" t="inlineStr">
        <is>
          <t>Automobiles</t>
        </is>
      </c>
      <c r="D20" s="156" t="n">
        <v>23168</v>
      </c>
      <c r="E20" s="7" t="n">
        <v>1267.87</v>
      </c>
      <c r="F20" s="8" t="n">
        <v>0.0279</v>
      </c>
      <c r="G20" s="39" t="n"/>
    </row>
    <row r="21">
      <c r="A21" s="38" t="inlineStr">
        <is>
          <t>Asian Paints Ltd.</t>
        </is>
      </c>
      <c r="B21" s="17" t="inlineStr">
        <is>
          <t>INE021A01026</t>
        </is>
      </c>
      <c r="C21" s="17" t="inlineStr">
        <is>
          <t>Consumer Durables</t>
        </is>
      </c>
      <c r="D21" s="156" t="n">
        <v>50206</v>
      </c>
      <c r="E21" s="7" t="n">
        <v>1179.84</v>
      </c>
      <c r="F21" s="8" t="n">
        <v>0.026</v>
      </c>
      <c r="G21" s="39" t="n"/>
    </row>
    <row r="22">
      <c r="A22" s="38" t="inlineStr">
        <is>
          <t>Britannia Industries Ltd.</t>
        </is>
      </c>
      <c r="B22" s="17" t="inlineStr">
        <is>
          <t>INE216A01030</t>
        </is>
      </c>
      <c r="C22" s="17" t="inlineStr">
        <is>
          <t>Food Products</t>
        </is>
      </c>
      <c r="D22" s="156" t="n">
        <v>18479</v>
      </c>
      <c r="E22" s="7" t="n">
        <v>1107.08</v>
      </c>
      <c r="F22" s="8" t="n">
        <v>0.0244</v>
      </c>
      <c r="G22" s="39" t="n"/>
    </row>
    <row r="23">
      <c r="A23" s="38" t="inlineStr">
        <is>
          <t>Page Industries Ltd.</t>
        </is>
      </c>
      <c r="B23" s="17" t="inlineStr">
        <is>
          <t>INE761H01022</t>
        </is>
      </c>
      <c r="C23" s="17" t="inlineStr">
        <is>
          <t>Textiles &amp; Apparels</t>
        </is>
      </c>
      <c r="D23" s="156" t="n">
        <v>2699</v>
      </c>
      <c r="E23" s="7" t="n">
        <v>1098.09</v>
      </c>
      <c r="F23" s="8" t="n">
        <v>0.0242</v>
      </c>
      <c r="G23" s="39" t="n"/>
    </row>
    <row r="24">
      <c r="A24" s="38" t="inlineStr">
        <is>
          <t>Tata Consumer Products Ltd.</t>
        </is>
      </c>
      <c r="B24" s="17" t="inlineStr">
        <is>
          <t>INE192A01025</t>
        </is>
      </c>
      <c r="C24" s="17" t="inlineStr">
        <is>
          <t>Agricultural Food &amp; other Products</t>
        </is>
      </c>
      <c r="D24" s="156" t="n">
        <v>93271</v>
      </c>
      <c r="E24" s="7" t="n">
        <v>1053.31</v>
      </c>
      <c r="F24" s="8" t="n">
        <v>0.0232</v>
      </c>
      <c r="G24" s="39" t="n"/>
    </row>
    <row r="25">
      <c r="A25" s="38" t="inlineStr">
        <is>
          <t>Metro Brands Ltd.</t>
        </is>
      </c>
      <c r="B25" s="17" t="inlineStr">
        <is>
          <t>INE317I01021</t>
        </is>
      </c>
      <c r="C25" s="17" t="inlineStr">
        <is>
          <t>Consumer Durables</t>
        </is>
      </c>
      <c r="D25" s="156" t="n">
        <v>78281</v>
      </c>
      <c r="E25" s="7" t="n">
        <v>1010.06</v>
      </c>
      <c r="F25" s="8" t="n">
        <v>0.0222</v>
      </c>
      <c r="G25" s="39" t="n"/>
    </row>
    <row r="26">
      <c r="A26" s="38" t="inlineStr">
        <is>
          <t>Vishal Mega Mart Ltd</t>
        </is>
      </c>
      <c r="B26" s="17" t="inlineStr">
        <is>
          <t>INE01EA01019</t>
        </is>
      </c>
      <c r="C26" s="17" t="inlineStr">
        <is>
          <t>Retailing</t>
        </is>
      </c>
      <c r="D26" s="156" t="n">
        <v>598087</v>
      </c>
      <c r="E26" s="7" t="n">
        <v>891.21</v>
      </c>
      <c r="F26" s="8" t="n">
        <v>0.0196</v>
      </c>
      <c r="G26" s="39" t="n"/>
    </row>
    <row r="27">
      <c r="A27" s="38" t="inlineStr">
        <is>
          <t>Nestle India Ltd.</t>
        </is>
      </c>
      <c r="B27" s="17" t="inlineStr">
        <is>
          <t>INE239A01024</t>
        </is>
      </c>
      <c r="C27" s="17" t="inlineStr">
        <is>
          <t>Food Products</t>
        </is>
      </c>
      <c r="D27" s="156" t="n">
        <v>76948</v>
      </c>
      <c r="E27" s="7" t="n">
        <v>887.13</v>
      </c>
      <c r="F27" s="8" t="n">
        <v>0.0195</v>
      </c>
      <c r="G27" s="39" t="n"/>
    </row>
    <row r="28">
      <c r="A28" s="38" t="inlineStr">
        <is>
          <t>Trent Ltd.</t>
        </is>
      </c>
      <c r="B28" s="17" t="inlineStr">
        <is>
          <t>INE849A01020</t>
        </is>
      </c>
      <c r="C28" s="17" t="inlineStr">
        <is>
          <t>Retailing</t>
        </is>
      </c>
      <c r="D28" s="156" t="n">
        <v>17691</v>
      </c>
      <c r="E28" s="7" t="n">
        <v>827.5</v>
      </c>
      <c r="F28" s="8" t="n">
        <v>0.0182</v>
      </c>
      <c r="G28" s="39" t="n"/>
    </row>
    <row r="29">
      <c r="A29" s="38" t="inlineStr">
        <is>
          <t>United Spirits Ltd.</t>
        </is>
      </c>
      <c r="B29" s="17" t="inlineStr">
        <is>
          <t>INE854D01024</t>
        </is>
      </c>
      <c r="C29" s="17" t="inlineStr">
        <is>
          <t>Beverages</t>
        </is>
      </c>
      <c r="D29" s="156" t="n">
        <v>61429</v>
      </c>
      <c r="E29" s="7" t="n">
        <v>813.5</v>
      </c>
      <c r="F29" s="8" t="n">
        <v>0.0179</v>
      </c>
      <c r="G29" s="39" t="n"/>
    </row>
    <row r="30">
      <c r="A30" s="38" t="inlineStr">
        <is>
          <t>Century Plyboards (India) Ltd.</t>
        </is>
      </c>
      <c r="B30" s="17" t="inlineStr">
        <is>
          <t>INE348B01021</t>
        </is>
      </c>
      <c r="C30" s="17" t="inlineStr">
        <is>
          <t>Consumer Durables</t>
        </is>
      </c>
      <c r="D30" s="156" t="n">
        <v>99678</v>
      </c>
      <c r="E30" s="7" t="n">
        <v>810.48</v>
      </c>
      <c r="F30" s="8" t="n">
        <v>0.0178</v>
      </c>
      <c r="G30" s="39" t="n"/>
    </row>
    <row r="31">
      <c r="A31" s="38" t="inlineStr">
        <is>
          <t>Avenue Supermarts Ltd.</t>
        </is>
      </c>
      <c r="B31" s="17" t="inlineStr">
        <is>
          <t>INE192R01011</t>
        </is>
      </c>
      <c r="C31" s="17" t="inlineStr">
        <is>
          <t>Retailing</t>
        </is>
      </c>
      <c r="D31" s="156" t="n">
        <v>18057</v>
      </c>
      <c r="E31" s="7" t="n">
        <v>808.12</v>
      </c>
      <c r="F31" s="8" t="n">
        <v>0.0178</v>
      </c>
      <c r="G31" s="39" t="n"/>
    </row>
    <row r="32">
      <c r="A32" s="38" t="inlineStr">
        <is>
          <t>Marico Ltd.</t>
        </is>
      </c>
      <c r="B32" s="17" t="inlineStr">
        <is>
          <t>INE196A01026</t>
        </is>
      </c>
      <c r="C32" s="17" t="inlineStr">
        <is>
          <t>Agricultural Food &amp; other Products</t>
        </is>
      </c>
      <c r="D32" s="156" t="n">
        <v>115542</v>
      </c>
      <c r="E32" s="7" t="n">
        <v>805.79</v>
      </c>
      <c r="F32" s="8" t="n">
        <v>0.0177</v>
      </c>
      <c r="G32" s="39" t="n"/>
    </row>
    <row r="33">
      <c r="A33" s="38" t="inlineStr">
        <is>
          <t>Swiggy Ltd.</t>
        </is>
      </c>
      <c r="B33" s="17" t="inlineStr">
        <is>
          <t>INE00H001014</t>
        </is>
      </c>
      <c r="C33" s="17" t="inlineStr">
        <is>
          <t>Retailing</t>
        </is>
      </c>
      <c r="D33" s="156" t="n">
        <v>177669</v>
      </c>
      <c r="E33" s="7" t="n">
        <v>751.45</v>
      </c>
      <c r="F33" s="8" t="n">
        <v>0.0165</v>
      </c>
      <c r="G33" s="39" t="n"/>
    </row>
    <row r="34">
      <c r="A34" s="38" t="inlineStr">
        <is>
          <t>Blue Star Ltd.</t>
        </is>
      </c>
      <c r="B34" s="17" t="inlineStr">
        <is>
          <t>INE472A01039</t>
        </is>
      </c>
      <c r="C34" s="17" t="inlineStr">
        <is>
          <t>Consumer Durables</t>
        </is>
      </c>
      <c r="D34" s="156" t="n">
        <v>35730</v>
      </c>
      <c r="E34" s="7" t="n">
        <v>672.08</v>
      </c>
      <c r="F34" s="8" t="n">
        <v>0.0148</v>
      </c>
      <c r="G34" s="39" t="n"/>
    </row>
    <row r="35">
      <c r="A35" s="38" t="inlineStr">
        <is>
          <t>VARUN BEVERAGES LIMITED</t>
        </is>
      </c>
      <c r="B35" s="17" t="inlineStr">
        <is>
          <t>INE200M01039</t>
        </is>
      </c>
      <c r="C35" s="17" t="inlineStr">
        <is>
          <t>Beverages</t>
        </is>
      </c>
      <c r="D35" s="156" t="n">
        <v>140214</v>
      </c>
      <c r="E35" s="7" t="n">
        <v>622.13</v>
      </c>
      <c r="F35" s="8" t="n">
        <v>0.0137</v>
      </c>
      <c r="G35" s="39" t="n"/>
    </row>
    <row r="36">
      <c r="A36" s="38" t="inlineStr">
        <is>
          <t>Astral Ltd.</t>
        </is>
      </c>
      <c r="B36" s="17" t="inlineStr">
        <is>
          <t>INE006I01046</t>
        </is>
      </c>
      <c r="C36" s="17" t="inlineStr">
        <is>
          <t>Industrial Products</t>
        </is>
      </c>
      <c r="D36" s="156" t="n">
        <v>43570</v>
      </c>
      <c r="E36" s="7" t="n">
        <v>595.34</v>
      </c>
      <c r="F36" s="8" t="n">
        <v>0.0131</v>
      </c>
      <c r="G36" s="39" t="n"/>
    </row>
    <row r="37">
      <c r="A37" s="38" t="inlineStr">
        <is>
          <t>Jubilant Foodworks Ltd.</t>
        </is>
      </c>
      <c r="B37" s="17" t="inlineStr">
        <is>
          <t>INE797F01020</t>
        </is>
      </c>
      <c r="C37" s="17" t="inlineStr">
        <is>
          <t>Leisure Services</t>
        </is>
      </c>
      <c r="D37" s="156" t="n">
        <v>85965</v>
      </c>
      <c r="E37" s="7" t="n">
        <v>530.75</v>
      </c>
      <c r="F37" s="8" t="n">
        <v>0.0117</v>
      </c>
      <c r="G37" s="39" t="n"/>
    </row>
    <row r="38">
      <c r="A38" s="38" t="inlineStr">
        <is>
          <t>The Phoenix Mills Ltd.</t>
        </is>
      </c>
      <c r="B38" s="17" t="inlineStr">
        <is>
          <t>INE211B01039</t>
        </is>
      </c>
      <c r="C38" s="17" t="inlineStr">
        <is>
          <t>Realty</t>
        </is>
      </c>
      <c r="D38" s="156" t="n">
        <v>33733</v>
      </c>
      <c r="E38" s="7" t="n">
        <v>524.72</v>
      </c>
      <c r="F38" s="8" t="n">
        <v>0.0116</v>
      </c>
      <c r="G38" s="39" t="n"/>
    </row>
    <row r="39">
      <c r="A39" s="38" t="inlineStr">
        <is>
          <t>Fortis Healthcare Ltd.</t>
        </is>
      </c>
      <c r="B39" s="17" t="inlineStr">
        <is>
          <t>INE061F01013</t>
        </is>
      </c>
      <c r="C39" s="17" t="inlineStr">
        <is>
          <t>Healthcare Services</t>
        </is>
      </c>
      <c r="D39" s="156" t="n">
        <v>53945</v>
      </c>
      <c r="E39" s="7" t="n">
        <v>523.16</v>
      </c>
      <c r="F39" s="8" t="n">
        <v>0.0115</v>
      </c>
      <c r="G39" s="39" t="n"/>
    </row>
    <row r="40">
      <c r="A40" s="38" t="inlineStr">
        <is>
          <t>APL Apollo Tubes Ltd.</t>
        </is>
      </c>
      <c r="B40" s="17" t="inlineStr">
        <is>
          <t>INE702C01027</t>
        </is>
      </c>
      <c r="C40" s="17" t="inlineStr">
        <is>
          <t>Industrial Products</t>
        </is>
      </c>
      <c r="D40" s="156" t="n">
        <v>30525</v>
      </c>
      <c r="E40" s="7" t="n">
        <v>514.6799999999999</v>
      </c>
      <c r="F40" s="8" t="n">
        <v>0.0113</v>
      </c>
      <c r="G40" s="39" t="n"/>
    </row>
    <row r="41">
      <c r="A41" s="38" t="inlineStr">
        <is>
          <t>Radico Khaitan Ltd.</t>
        </is>
      </c>
      <c r="B41" s="17" t="inlineStr">
        <is>
          <t>INE944F01028</t>
        </is>
      </c>
      <c r="C41" s="17" t="inlineStr">
        <is>
          <t>Beverages</t>
        </is>
      </c>
      <c r="D41" s="156" t="n">
        <v>17720</v>
      </c>
      <c r="E41" s="7" t="n">
        <v>511.74</v>
      </c>
      <c r="F41" s="8" t="n">
        <v>0.0113</v>
      </c>
      <c r="G41" s="39" t="n"/>
    </row>
    <row r="42">
      <c r="A42" s="38" t="inlineStr">
        <is>
          <t>The Indian Hotels Company Ltd.</t>
        </is>
      </c>
      <c r="B42" s="17" t="inlineStr">
        <is>
          <t>INE053A01029</t>
        </is>
      </c>
      <c r="C42" s="17" t="inlineStr">
        <is>
          <t>Leisure Services</t>
        </is>
      </c>
      <c r="D42" s="156" t="n">
        <v>70914</v>
      </c>
      <c r="E42" s="7" t="n">
        <v>510.79</v>
      </c>
      <c r="F42" s="8" t="n">
        <v>0.0112</v>
      </c>
      <c r="G42" s="39" t="n"/>
    </row>
    <row r="43">
      <c r="A43" s="38" t="inlineStr">
        <is>
          <t>Motherson Sumi Wiring India Ltd.</t>
        </is>
      </c>
      <c r="B43" s="17" t="inlineStr">
        <is>
          <t>INE0FS801015</t>
        </is>
      </c>
      <c r="C43" s="17" t="inlineStr">
        <is>
          <t>Auto Components</t>
        </is>
      </c>
      <c r="D43" s="156" t="n">
        <v>1116091</v>
      </c>
      <c r="E43" s="7" t="n">
        <v>510.17</v>
      </c>
      <c r="F43" s="8" t="n">
        <v>0.0112</v>
      </c>
      <c r="G43" s="39" t="n"/>
    </row>
    <row r="44">
      <c r="A44" s="38" t="inlineStr">
        <is>
          <t>Max Healthcare Institute Ltd.</t>
        </is>
      </c>
      <c r="B44" s="17" t="inlineStr">
        <is>
          <t>INE027H01010</t>
        </is>
      </c>
      <c r="C44" s="17" t="inlineStr">
        <is>
          <t>Healthcare Services</t>
        </is>
      </c>
      <c r="D44" s="156" t="n">
        <v>44200</v>
      </c>
      <c r="E44" s="7" t="n">
        <v>492.7</v>
      </c>
      <c r="F44" s="8" t="n">
        <v>0.0108</v>
      </c>
      <c r="G44" s="39" t="n"/>
    </row>
    <row r="45">
      <c r="A45" s="38" t="inlineStr">
        <is>
          <t>Tata Power Company Ltd.</t>
        </is>
      </c>
      <c r="B45" s="17" t="inlineStr">
        <is>
          <t>INE245A01021</t>
        </is>
      </c>
      <c r="C45" s="17" t="inlineStr">
        <is>
          <t>Power</t>
        </is>
      </c>
      <c r="D45" s="156" t="n">
        <v>119398</v>
      </c>
      <c r="E45" s="7" t="n">
        <v>464.04</v>
      </c>
      <c r="F45" s="8" t="n">
        <v>0.0102</v>
      </c>
      <c r="G45" s="39" t="n"/>
    </row>
    <row r="46">
      <c r="A46" s="38" t="inlineStr">
        <is>
          <t>Oberoi Realty Ltd.</t>
        </is>
      </c>
      <c r="B46" s="17" t="inlineStr">
        <is>
          <t>INE093I01010</t>
        </is>
      </c>
      <c r="C46" s="17" t="inlineStr">
        <is>
          <t>Realty</t>
        </is>
      </c>
      <c r="D46" s="156" t="n">
        <v>28603</v>
      </c>
      <c r="E46" s="7" t="n">
        <v>452.53</v>
      </c>
      <c r="F46" s="8" t="n">
        <v>0.01</v>
      </c>
      <c r="G46" s="39" t="n"/>
    </row>
    <row r="47">
      <c r="A47" s="38" t="inlineStr">
        <is>
          <t>Lupin Ltd.</t>
        </is>
      </c>
      <c r="B47" s="17" t="inlineStr">
        <is>
          <t>INE326A01037</t>
        </is>
      </c>
      <c r="C47" s="17" t="inlineStr">
        <is>
          <t>Pharmaceuticals &amp; Biotechnology</t>
        </is>
      </c>
      <c r="D47" s="156" t="n">
        <v>23417</v>
      </c>
      <c r="E47" s="7" t="n">
        <v>447.57</v>
      </c>
      <c r="F47" s="8" t="n">
        <v>0.009900000000000001</v>
      </c>
      <c r="G47" s="39" t="n"/>
    </row>
    <row r="48">
      <c r="A48" s="38" t="inlineStr">
        <is>
          <t>Bikaji Foods International Ltd.</t>
        </is>
      </c>
      <c r="B48" s="17" t="inlineStr">
        <is>
          <t>INE00E101023</t>
        </is>
      </c>
      <c r="C48" s="17" t="inlineStr">
        <is>
          <t>Food Products</t>
        </is>
      </c>
      <c r="D48" s="156" t="n">
        <v>57865</v>
      </c>
      <c r="E48" s="7" t="n">
        <v>430.6</v>
      </c>
      <c r="F48" s="8" t="n">
        <v>0.0095</v>
      </c>
      <c r="G48" s="39" t="n"/>
    </row>
    <row r="49">
      <c r="A49" s="38" t="inlineStr">
        <is>
          <t>Dr. Lal Path Labs Ltd.</t>
        </is>
      </c>
      <c r="B49" s="17" t="inlineStr">
        <is>
          <t>INE600L01024</t>
        </is>
      </c>
      <c r="C49" s="17" t="inlineStr">
        <is>
          <t>Healthcare Services</t>
        </is>
      </c>
      <c r="D49" s="156" t="n">
        <v>12915</v>
      </c>
      <c r="E49" s="7" t="n">
        <v>402.7</v>
      </c>
      <c r="F49" s="8" t="n">
        <v>0.0089</v>
      </c>
      <c r="G49" s="39" t="n"/>
    </row>
    <row r="50">
      <c r="A50" s="38" t="inlineStr">
        <is>
          <t>K.P.R. Mill Ltd.</t>
        </is>
      </c>
      <c r="B50" s="17" t="inlineStr">
        <is>
          <t>INE930H01031</t>
        </is>
      </c>
      <c r="C50" s="17" t="inlineStr">
        <is>
          <t>Textiles &amp; Apparels</t>
        </is>
      </c>
      <c r="D50" s="156" t="n">
        <v>36725</v>
      </c>
      <c r="E50" s="7" t="n">
        <v>391.07</v>
      </c>
      <c r="F50" s="8" t="n">
        <v>0.0086</v>
      </c>
      <c r="G50" s="39" t="n"/>
    </row>
    <row r="51">
      <c r="A51" s="38" t="inlineStr">
        <is>
          <t>Delhivery Ltd.</t>
        </is>
      </c>
      <c r="B51" s="17" t="inlineStr">
        <is>
          <t>INE148O01028</t>
        </is>
      </c>
      <c r="C51" s="17" t="inlineStr">
        <is>
          <t>Transport Services</t>
        </is>
      </c>
      <c r="D51" s="156" t="n">
        <v>82331</v>
      </c>
      <c r="E51" s="7" t="n">
        <v>370.53</v>
      </c>
      <c r="F51" s="8" t="n">
        <v>0.008200000000000001</v>
      </c>
      <c r="G51" s="39" t="n"/>
    </row>
    <row r="52">
      <c r="A52" s="38" t="inlineStr">
        <is>
          <t>Crompton Greaves Cons Electrical Ltd.</t>
        </is>
      </c>
      <c r="B52" s="17" t="inlineStr">
        <is>
          <t>INE299U01018</t>
        </is>
      </c>
      <c r="C52" s="17" t="inlineStr">
        <is>
          <t>Consumer Durables</t>
        </is>
      </c>
      <c r="D52" s="156" t="n">
        <v>114847</v>
      </c>
      <c r="E52" s="7" t="n">
        <v>334.55</v>
      </c>
      <c r="F52" s="8" t="n">
        <v>0.0074</v>
      </c>
      <c r="G52" s="39" t="n"/>
    </row>
    <row r="53">
      <c r="A53" s="38" t="inlineStr">
        <is>
          <t>KEI Industries Ltd.</t>
        </is>
      </c>
      <c r="B53" s="17" t="inlineStr">
        <is>
          <t>INE878B01027</t>
        </is>
      </c>
      <c r="C53" s="17" t="inlineStr">
        <is>
          <t>Industrial Products</t>
        </is>
      </c>
      <c r="D53" s="156" t="n">
        <v>7493</v>
      </c>
      <c r="E53" s="7" t="n">
        <v>304.39</v>
      </c>
      <c r="F53" s="8" t="n">
        <v>0.0067</v>
      </c>
      <c r="G53" s="39" t="n"/>
    </row>
    <row r="54">
      <c r="A54" s="38" t="inlineStr">
        <is>
          <t>Abbott India Ltd.</t>
        </is>
      </c>
      <c r="B54" s="17" t="inlineStr">
        <is>
          <t>INE358A01014</t>
        </is>
      </c>
      <c r="C54" s="17" t="inlineStr">
        <is>
          <t>Pharmaceuticals &amp; Biotechnology</t>
        </is>
      </c>
      <c r="D54" s="156" t="n">
        <v>1025</v>
      </c>
      <c r="E54" s="7" t="n">
        <v>300.22</v>
      </c>
      <c r="F54" s="8" t="n">
        <v>0.0066</v>
      </c>
      <c r="G54" s="39" t="n"/>
    </row>
    <row r="55">
      <c r="A55" s="38" t="inlineStr">
        <is>
          <t>Cartrade Tech Ltd.</t>
        </is>
      </c>
      <c r="B55" s="17" t="inlineStr">
        <is>
          <t>INE290S01011</t>
        </is>
      </c>
      <c r="C55" s="17" t="inlineStr">
        <is>
          <t>Retailing</t>
        </is>
      </c>
      <c r="D55" s="156" t="n">
        <v>11987</v>
      </c>
      <c r="E55" s="7" t="n">
        <v>293.69</v>
      </c>
      <c r="F55" s="8" t="n">
        <v>0.0065</v>
      </c>
      <c r="G55" s="39" t="n"/>
    </row>
    <row r="56">
      <c r="A56" s="38" t="inlineStr">
        <is>
          <t>Havells India Ltd.</t>
        </is>
      </c>
      <c r="B56" s="17" t="inlineStr">
        <is>
          <t>INE176B01034</t>
        </is>
      </c>
      <c r="C56" s="17" t="inlineStr">
        <is>
          <t>Consumer Durables</t>
        </is>
      </c>
      <c r="D56" s="156" t="n">
        <v>16955</v>
      </c>
      <c r="E56" s="7" t="n">
        <v>254.66</v>
      </c>
      <c r="F56" s="8" t="n">
        <v>0.0056</v>
      </c>
      <c r="G56" s="39" t="n"/>
    </row>
    <row r="57">
      <c r="A57" s="40" t="inlineStr">
        <is>
          <t>Sub Total</t>
        </is>
      </c>
      <c r="B57" s="18" t="n"/>
      <c r="C57" s="18" t="n"/>
      <c r="D57" s="157" t="n"/>
      <c r="E57" s="20" t="n">
        <v>43902.75</v>
      </c>
      <c r="F57" s="21" t="n">
        <v>0.9664</v>
      </c>
      <c r="G57" s="41" t="n"/>
    </row>
    <row r="58">
      <c r="A58" s="40" t="inlineStr">
        <is>
          <t>(b) Unlisted</t>
        </is>
      </c>
      <c r="B58" s="17" t="n"/>
      <c r="C58" s="17" t="n"/>
      <c r="D58" s="156" t="n"/>
      <c r="E58" s="7" t="n"/>
      <c r="F58" s="8" t="n"/>
      <c r="G58" s="39" t="n"/>
    </row>
    <row r="59">
      <c r="A59" s="40" t="inlineStr">
        <is>
          <t>Sub Total</t>
        </is>
      </c>
      <c r="B59" s="17" t="n"/>
      <c r="C59" s="17" t="n"/>
      <c r="D59" s="156" t="n"/>
      <c r="E59" s="22" t="inlineStr">
        <is>
          <t>NIL</t>
        </is>
      </c>
      <c r="F59" s="23" t="inlineStr">
        <is>
          <t>NIL</t>
        </is>
      </c>
      <c r="G59" s="39" t="n"/>
    </row>
    <row r="60">
      <c r="A60" s="42" t="inlineStr">
        <is>
          <t>TOTAL</t>
        </is>
      </c>
      <c r="B60" s="145" t="n"/>
      <c r="C60" s="145" t="n"/>
      <c r="D60" s="158" t="n"/>
      <c r="E60" s="14" t="n">
        <v>43902.75</v>
      </c>
      <c r="F60" s="15" t="n">
        <v>0.9664</v>
      </c>
      <c r="G60" s="41" t="n"/>
    </row>
    <row r="61">
      <c r="A61" s="38" t="n"/>
      <c r="B61" s="17" t="n"/>
      <c r="C61" s="17" t="n"/>
      <c r="D61" s="156" t="n"/>
      <c r="E61" s="7" t="n"/>
      <c r="F61" s="8" t="n"/>
      <c r="G61" s="39" t="n"/>
    </row>
    <row r="62">
      <c r="A62" s="38" t="n"/>
      <c r="B62" s="17" t="n"/>
      <c r="C62" s="17" t="n"/>
      <c r="D62" s="156" t="n"/>
      <c r="E62" s="7" t="n"/>
      <c r="F62" s="8" t="n"/>
      <c r="G62" s="39" t="n"/>
    </row>
    <row r="63">
      <c r="A63" s="40" t="inlineStr">
        <is>
          <t>Investment in Mutual fund</t>
        </is>
      </c>
      <c r="B63" s="17" t="n"/>
      <c r="C63" s="17" t="n"/>
      <c r="D63" s="156" t="n"/>
      <c r="E63" s="7" t="n"/>
      <c r="F63" s="8" t="n"/>
      <c r="G63" s="39" t="n"/>
    </row>
    <row r="64">
      <c r="A64" s="38" t="inlineStr">
        <is>
          <t>Edelweiss Liquid Fund - Direct Pl -Gr</t>
        </is>
      </c>
      <c r="B64" s="17" t="inlineStr">
        <is>
          <t>INF754K01GM4</t>
        </is>
      </c>
      <c r="C64" s="17" t="n"/>
      <c r="D64" s="156" t="n">
        <v>5792.648</v>
      </c>
      <c r="E64" s="7" t="n">
        <v>200.29</v>
      </c>
      <c r="F64" s="8" t="n">
        <v>0.0044</v>
      </c>
      <c r="G64" s="39" t="n"/>
    </row>
    <row r="65">
      <c r="A65" s="38" t="n"/>
      <c r="B65" s="17" t="n"/>
      <c r="C65" s="17" t="n"/>
      <c r="D65" s="156" t="n"/>
      <c r="E65" s="7" t="n"/>
      <c r="F65" s="8" t="n"/>
      <c r="G65" s="39" t="n"/>
    </row>
    <row r="66">
      <c r="A66" s="42" t="inlineStr">
        <is>
          <t>TOTAL</t>
        </is>
      </c>
      <c r="B66" s="145" t="n"/>
      <c r="C66" s="145" t="n"/>
      <c r="D66" s="158" t="n"/>
      <c r="E66" s="20" t="n">
        <v>200.29</v>
      </c>
      <c r="F66" s="21" t="n">
        <v>0.0044</v>
      </c>
      <c r="G66" s="41" t="n"/>
    </row>
    <row r="67">
      <c r="A67" s="38" t="n"/>
      <c r="B67" s="17" t="n"/>
      <c r="C67" s="17" t="n"/>
      <c r="D67" s="156" t="n"/>
      <c r="E67" s="7" t="n"/>
      <c r="F67" s="8" t="n"/>
      <c r="G67" s="39" t="n"/>
    </row>
    <row r="68">
      <c r="A68" s="40" t="inlineStr">
        <is>
          <t>TREPS / Reverse Repo</t>
        </is>
      </c>
      <c r="B68" s="17" t="n"/>
      <c r="C68" s="17" t="n"/>
      <c r="D68" s="156" t="n"/>
      <c r="E68" s="7" t="n"/>
      <c r="F68" s="8" t="n"/>
      <c r="G68" s="39" t="n"/>
    </row>
    <row r="69">
      <c r="A69" s="38" t="inlineStr">
        <is>
          <t>Clearing Corporation of India Ltd.</t>
        </is>
      </c>
      <c r="B69" s="17" t="n"/>
      <c r="C69" s="17" t="n"/>
      <c r="D69" s="156" t="n"/>
      <c r="E69" s="7" t="n">
        <v>2524.62</v>
      </c>
      <c r="F69" s="8" t="n">
        <v>0.0556</v>
      </c>
      <c r="G69" s="39" t="n">
        <v>0.05471</v>
      </c>
    </row>
    <row r="70">
      <c r="A70" s="40" t="inlineStr">
        <is>
          <t>Sub Total</t>
        </is>
      </c>
      <c r="B70" s="18" t="n"/>
      <c r="C70" s="18" t="n"/>
      <c r="D70" s="157" t="n"/>
      <c r="E70" s="20" t="n">
        <v>2524.62</v>
      </c>
      <c r="F70" s="21" t="n">
        <v>0.0556</v>
      </c>
      <c r="G70" s="41" t="n"/>
    </row>
    <row r="71">
      <c r="A71" s="38" t="n"/>
      <c r="B71" s="17" t="n"/>
      <c r="C71" s="17" t="n"/>
      <c r="D71" s="156" t="n"/>
      <c r="E71" s="7" t="n"/>
      <c r="F71" s="8" t="n"/>
      <c r="G71" s="39" t="n"/>
    </row>
    <row r="72">
      <c r="A72" s="42" t="inlineStr">
        <is>
          <t>TOTAL</t>
        </is>
      </c>
      <c r="B72" s="145" t="n"/>
      <c r="C72" s="145" t="n"/>
      <c r="D72" s="158" t="n"/>
      <c r="E72" s="20" t="n">
        <v>2524.62</v>
      </c>
      <c r="F72" s="21" t="n">
        <v>0.0556</v>
      </c>
      <c r="G72" s="41" t="n"/>
    </row>
    <row r="73">
      <c r="A73" s="38" t="inlineStr">
        <is>
          <t>Accrued Interest</t>
        </is>
      </c>
      <c r="B73" s="17" t="n"/>
      <c r="C73" s="17" t="n"/>
      <c r="D73" s="156" t="n"/>
      <c r="E73" s="7" t="n">
        <v>0.3784166</v>
      </c>
      <c r="F73" s="49" t="inlineStr">
        <is>
          <t>$0.00%</t>
        </is>
      </c>
      <c r="G73" s="39" t="n"/>
    </row>
    <row r="74">
      <c r="A74" s="38" t="inlineStr">
        <is>
          <t>Net Receivables/(Payables)</t>
        </is>
      </c>
      <c r="B74" s="17" t="n"/>
      <c r="C74" s="17" t="n"/>
      <c r="D74" s="156" t="n"/>
      <c r="E74" s="159" t="n">
        <v>-1204.4684166</v>
      </c>
      <c r="F74" s="160" t="n">
        <v>-0.026408</v>
      </c>
      <c r="G74" s="39" t="n">
        <v>0.054709</v>
      </c>
    </row>
    <row r="75">
      <c r="A75" s="45" t="inlineStr">
        <is>
          <t>GRAND TOTAL</t>
        </is>
      </c>
      <c r="B75" s="19" t="n"/>
      <c r="C75" s="19" t="n"/>
      <c r="D75" s="161" t="n"/>
      <c r="E75" s="14" t="n">
        <v>45423.57</v>
      </c>
      <c r="F75" s="15" t="n">
        <v>1</v>
      </c>
      <c r="G75" s="46" t="n"/>
    </row>
    <row r="76">
      <c r="A76" s="29" t="n"/>
      <c r="G76" s="30" t="n"/>
    </row>
    <row r="77">
      <c r="A77" s="47" t="inlineStr">
        <is>
          <t xml:space="preserve">$ Less than 0.01% of Net Asset Value </t>
        </is>
      </c>
      <c r="G77" s="30" t="n"/>
    </row>
    <row r="78">
      <c r="A78" s="29" t="n"/>
      <c r="G78" s="30" t="n"/>
    </row>
    <row r="79">
      <c r="A79" s="47" t="inlineStr">
        <is>
          <t>Notes:</t>
        </is>
      </c>
      <c r="G79" s="30" t="n"/>
    </row>
    <row r="80">
      <c r="A80" s="48" t="inlineStr">
        <is>
          <t>1. Security in default beyond its maturiy date</t>
        </is>
      </c>
      <c r="B80" s="49" t="inlineStr">
        <is>
          <t>NIL</t>
        </is>
      </c>
      <c r="G80" s="30" t="n"/>
    </row>
    <row r="81">
      <c r="A81" s="29" t="inlineStr">
        <is>
          <t>2. Net Asset Value (Rs. per unit)</t>
        </is>
      </c>
      <c r="G81" s="30" t="n"/>
    </row>
    <row r="82">
      <c r="A82" s="29" t="inlineStr">
        <is>
          <t>Plan /option (Face Value 10)</t>
        </is>
      </c>
      <c r="B82" s="49" t="inlineStr">
        <is>
          <t>As on</t>
        </is>
      </c>
      <c r="C82" s="49" t="inlineStr">
        <is>
          <t>As on</t>
        </is>
      </c>
      <c r="G82" s="30" t="n"/>
    </row>
    <row r="83">
      <c r="A83" s="29" t="n"/>
      <c r="B83" s="50" t="n">
        <v>45747</v>
      </c>
      <c r="C83" s="50" t="n">
        <v>45930</v>
      </c>
      <c r="G83" s="30" t="n"/>
    </row>
    <row r="84">
      <c r="A84" s="29" t="inlineStr">
        <is>
          <t>Direct Plan  Growth Option</t>
        </is>
      </c>
      <c r="B84" t="n">
        <v>10.1987</v>
      </c>
      <c r="C84" t="n">
        <v>11.4477</v>
      </c>
      <c r="G84" s="51" t="n"/>
    </row>
    <row r="85">
      <c r="A85" s="29" t="inlineStr">
        <is>
          <t>Direct Plan IDCW Option</t>
        </is>
      </c>
      <c r="B85" t="n">
        <v>10.1987</v>
      </c>
      <c r="C85" t="n">
        <v>11.4477</v>
      </c>
      <c r="G85" s="51" t="n"/>
    </row>
    <row r="86">
      <c r="A86" s="29" t="inlineStr">
        <is>
          <t>Regular Plan  Growth Option</t>
        </is>
      </c>
      <c r="B86" t="n">
        <v>10.1795</v>
      </c>
      <c r="C86" t="n">
        <v>11.3282</v>
      </c>
      <c r="G86" s="51" t="n"/>
    </row>
    <row r="87">
      <c r="A87" s="29" t="inlineStr">
        <is>
          <t>Regular Plan IDCW Option</t>
        </is>
      </c>
      <c r="B87" t="n">
        <v>10.1795</v>
      </c>
      <c r="C87" t="n">
        <v>11.3282</v>
      </c>
      <c r="G87" s="51" t="n"/>
    </row>
    <row r="88">
      <c r="A88" s="29" t="n"/>
      <c r="G88" s="51" t="n"/>
    </row>
    <row r="89">
      <c r="A89" s="29" t="inlineStr">
        <is>
          <t xml:space="preserve">3. Total Dividend (Net) declared during the half year period </t>
        </is>
      </c>
      <c r="B89" s="49" t="inlineStr">
        <is>
          <t>NIL</t>
        </is>
      </c>
      <c r="G89" s="30" t="n"/>
    </row>
    <row r="90">
      <c r="A90" s="29" t="inlineStr">
        <is>
          <t>4. Bonus was declared during the half year period</t>
        </is>
      </c>
      <c r="B90" s="49" t="inlineStr">
        <is>
          <t>NIL</t>
        </is>
      </c>
      <c r="G90" s="30" t="n"/>
    </row>
    <row r="91">
      <c r="A91" s="48" t="inlineStr">
        <is>
          <t>5. Investment in Repo of Corporate Debt Securities as at September 30, 2025</t>
        </is>
      </c>
      <c r="B91" s="49" t="inlineStr">
        <is>
          <t>NIL</t>
        </is>
      </c>
      <c r="G91" s="30" t="n"/>
    </row>
    <row r="92">
      <c r="A92" s="48" t="inlineStr">
        <is>
          <t>6. Investment in foreign securities/ADRs/GDRs as at September 30,2025</t>
        </is>
      </c>
      <c r="B92" s="49" t="inlineStr">
        <is>
          <t>NIL</t>
        </is>
      </c>
      <c r="G92" s="30" t="n"/>
    </row>
    <row r="93">
      <c r="A93" s="29" t="inlineStr">
        <is>
          <t>7. Portfolio Turnover Ratio</t>
        </is>
      </c>
      <c r="B93" s="52" t="n">
        <v>0.0635</v>
      </c>
      <c r="G93" s="30" t="n"/>
    </row>
    <row r="94" ht="33.65" customHeight="1">
      <c r="A94" s="48" t="inlineStr">
        <is>
          <t>8. Total gross exposure to derivative instruments (excluding reversed positions) as at September 30, 2025 (Rs. in Lakhs)</t>
        </is>
      </c>
      <c r="B94" s="49" t="inlineStr">
        <is>
          <t>NIL</t>
        </is>
      </c>
      <c r="G94" s="30" t="n"/>
    </row>
    <row r="95" ht="29" customHeight="1">
      <c r="A95" s="48" t="inlineStr">
        <is>
          <t>9. Margin Deposits includes Margin money placed on derivatives other than margin money placed with bank</t>
        </is>
      </c>
      <c r="B95" s="49" t="inlineStr">
        <is>
          <t>NIL</t>
        </is>
      </c>
      <c r="G95" s="30" t="n"/>
    </row>
    <row r="96" ht="29" customHeight="1">
      <c r="A96" s="48" t="inlineStr">
        <is>
          <t>10. Value of investment made by other schemes under same management (Rs. In Lakhs)</t>
        </is>
      </c>
      <c r="B96" t="n">
        <v>1307.66</v>
      </c>
      <c r="G96" s="30" t="n"/>
    </row>
    <row r="97">
      <c r="A97" s="48" t="inlineStr">
        <is>
          <t>11. Number of instance of deviation In valuation of securities</t>
        </is>
      </c>
      <c r="B97" s="49" t="inlineStr">
        <is>
          <t>NIL</t>
        </is>
      </c>
      <c r="G97" s="30" t="n"/>
    </row>
    <row r="98" ht="15" customHeight="1" thickBot="1">
      <c r="A98" s="54" t="inlineStr">
        <is>
          <t>12. Total value and percentage of illiquid equity shares / securities</t>
        </is>
      </c>
      <c r="B98" s="55" t="inlineStr">
        <is>
          <t>NIL</t>
        </is>
      </c>
      <c r="C98" s="56" t="n"/>
      <c r="D98" s="56" t="n"/>
      <c r="E98" s="56" t="n"/>
      <c r="F98" s="56" t="n"/>
      <c r="G98" s="57" t="n"/>
    </row>
    <row r="100" ht="70" customHeight="1">
      <c r="A100" s="177" t="inlineStr">
        <is>
          <t>Scheme Name</t>
        </is>
      </c>
      <c r="B100" s="177" t="inlineStr">
        <is>
          <t>Risk- O - Meter</t>
        </is>
      </c>
      <c r="C100" s="177" t="inlineStr">
        <is>
          <t>Benchmark of the Scheme</t>
        </is>
      </c>
      <c r="D100" s="177" t="inlineStr">
        <is>
          <t>Benchmark Risk-o-meter</t>
        </is>
      </c>
    </row>
    <row r="101" ht="70" customHeight="1">
      <c r="A101" s="177" t="inlineStr">
        <is>
          <t>Edelweiss Consumption Fund</t>
        </is>
      </c>
      <c r="B101" s="177" t="n"/>
      <c r="C101" s="177" t="inlineStr">
        <is>
          <t>NIFTY INDIA CONSUMPTION TRI</t>
        </is>
      </c>
      <c r="D101" s="177" t="n"/>
      <c r="E101" t="inlineStr"/>
    </row>
  </sheetData>
  <mergeCells count="2">
    <mergeCell ref="A3:G3"/>
    <mergeCell ref="A4:G4"/>
  </mergeCells>
  <pageMargins left="0.7" right="0.7" top="0.75" bottom="0.75" header="0.3" footer="0.3"/>
  <pageSetup orientation="portrait" horizontalDpi="300" verticalDpi="300"/>
  <drawing xmlns:r="http://schemas.openxmlformats.org/officeDocument/2006/relationships" r:id="rId1"/>
</worksheet>
</file>

<file path=xl/worksheets/sheet27.xml><?xml version="1.0" encoding="utf-8"?>
<worksheet xmlns="http://schemas.openxmlformats.org/spreadsheetml/2006/main">
  <sheetPr>
    <outlinePr summaryBelow="1" summaryRight="1"/>
    <pageSetUpPr/>
  </sheetPr>
  <dimension ref="A1:H140"/>
  <sheetViews>
    <sheetView showGridLines="0" workbookViewId="0">
      <pane ySplit="6" topLeftCell="A7" activePane="bottomLeft" state="frozen"/>
      <selection activeCell="A7" sqref="A7"/>
      <selection pane="bottomLeft" activeCell="A7" sqref="A7"/>
    </sheetView>
  </sheetViews>
  <sheetFormatPr baseColWidth="8" defaultRowHeight="14.5"/>
  <cols>
    <col width="64" customWidth="1" min="1" max="1"/>
    <col width="22" customWidth="1" min="2" max="2"/>
    <col width="42" bestFit="1" customWidth="1" min="3" max="3"/>
    <col width="22" customWidth="1" min="4" max="4"/>
    <col width="16.453125" customWidth="1" min="5" max="5"/>
    <col width="22" customWidth="1" min="6" max="6"/>
    <col width="6.1796875" bestFit="1" customWidth="1" style="2" min="7" max="7"/>
    <col width="70.26953125" bestFit="1" customWidth="1" min="12" max="12"/>
    <col width="10.81640625" bestFit="1" customWidth="1" min="13" max="13"/>
    <col width="10.54296875" bestFit="1" customWidth="1" min="14" max="14"/>
    <col width="12" bestFit="1" customWidth="1" min="15" max="15"/>
    <col width="12.54296875" customWidth="1" min="16" max="16"/>
  </cols>
  <sheetData>
    <row r="1">
      <c r="A1" s="85" t="inlineStr">
        <is>
          <t>Edelweiss Mutual Fund</t>
        </is>
      </c>
    </row>
    <row r="2" ht="29.5" customHeight="1" thickBot="1">
      <c r="A2" s="86" t="inlineStr">
        <is>
          <t xml:space="preserve">Edelweiss House, 10th Floor, Off. C.S.T. Road, Kalina, Santacruz (E), Mumbai 400098, Maharashtra  </t>
        </is>
      </c>
    </row>
    <row r="3" ht="36.75" customHeight="1">
      <c r="A3" s="148" t="inlineStr">
        <is>
          <t>PORTFOLIO STATEMENT OF EDELWEISS SMALL CAP FUND AS ON SEPTEMBER 30, 2025</t>
        </is>
      </c>
      <c r="B3" s="149" t="n"/>
      <c r="C3" s="149" t="n"/>
      <c r="D3" s="149" t="n"/>
      <c r="E3" s="149" t="n"/>
      <c r="F3" s="149" t="n"/>
      <c r="G3" s="150" t="n"/>
      <c r="H3" s="28">
        <f>HYPERLINK("[EDEL_HY Portfolio 30-Sep-2025 Final.xlsx]Index!A1","Index")</f>
        <v/>
      </c>
    </row>
    <row r="4" ht="19.5" customHeight="1">
      <c r="A4" s="151" t="inlineStr">
        <is>
          <t>(An open ended scheme predominantly investing in small cap stocks)</t>
        </is>
      </c>
      <c r="G4" s="51" t="n"/>
    </row>
    <row r="5">
      <c r="A5" s="29" t="n"/>
      <c r="G5" s="30" t="n"/>
    </row>
    <row r="6" ht="48" customHeight="1">
      <c r="A6" s="31" t="inlineStr">
        <is>
          <t>Name of the Instrument</t>
        </is>
      </c>
      <c r="B6" s="32" t="inlineStr">
        <is>
          <t>ISIN</t>
        </is>
      </c>
      <c r="C6" s="32" t="inlineStr">
        <is>
          <t>Rating/Industry</t>
        </is>
      </c>
      <c r="D6" s="152" t="inlineStr">
        <is>
          <t>Quantity</t>
        </is>
      </c>
      <c r="E6" s="34" t="inlineStr">
        <is>
          <t>Market/Fair Value(Rs. In Lacs)</t>
        </is>
      </c>
      <c r="F6" s="34" t="inlineStr">
        <is>
          <t>% to Net Assets</t>
        </is>
      </c>
      <c r="G6" s="35" t="inlineStr">
        <is>
          <t>YIELD</t>
        </is>
      </c>
    </row>
    <row r="7">
      <c r="A7" s="36" t="n"/>
      <c r="B7" s="16" t="n"/>
      <c r="C7" s="16" t="n"/>
      <c r="D7" s="153" t="n"/>
      <c r="E7" s="154" t="n"/>
      <c r="F7" s="155" t="n"/>
      <c r="G7" s="37" t="n"/>
    </row>
    <row r="8">
      <c r="A8" s="40" t="inlineStr">
        <is>
          <t>Equity &amp; Equity related</t>
        </is>
      </c>
      <c r="B8" s="17" t="n"/>
      <c r="C8" s="17" t="n"/>
      <c r="D8" s="156" t="n"/>
      <c r="E8" s="7" t="n"/>
      <c r="F8" s="8" t="n"/>
      <c r="G8" s="39" t="n"/>
    </row>
    <row r="9">
      <c r="A9" s="40" t="inlineStr">
        <is>
          <t>(a)Listed / Awaiting listing on Stock Exchanges</t>
        </is>
      </c>
      <c r="B9" s="17" t="n"/>
      <c r="C9" s="17" t="n"/>
      <c r="D9" s="156" t="n"/>
      <c r="E9" s="7" t="n"/>
      <c r="F9" s="8" t="n"/>
      <c r="G9" s="39" t="n"/>
    </row>
    <row r="10">
      <c r="A10" s="38" t="inlineStr">
        <is>
          <t>City Union Bank Ltd.</t>
        </is>
      </c>
      <c r="B10" s="17" t="inlineStr">
        <is>
          <t>INE491A01021</t>
        </is>
      </c>
      <c r="C10" s="17" t="inlineStr">
        <is>
          <t>Banks</t>
        </is>
      </c>
      <c r="D10" s="156" t="n">
        <v>6944731</v>
      </c>
      <c r="E10" s="7" t="n">
        <v>14842.97</v>
      </c>
      <c r="F10" s="8" t="n">
        <v>0.0293</v>
      </c>
      <c r="G10" s="39" t="n"/>
    </row>
    <row r="11">
      <c r="A11" s="38" t="inlineStr">
        <is>
          <t>UNO Minda Ltd.</t>
        </is>
      </c>
      <c r="B11" s="17" t="inlineStr">
        <is>
          <t>INE405E01023</t>
        </is>
      </c>
      <c r="C11" s="17" t="inlineStr">
        <is>
          <t>Auto Components</t>
        </is>
      </c>
      <c r="D11" s="156" t="n">
        <v>1071929</v>
      </c>
      <c r="E11" s="7" t="n">
        <v>13922.21</v>
      </c>
      <c r="F11" s="8" t="n">
        <v>0.0275</v>
      </c>
      <c r="G11" s="39" t="n"/>
    </row>
    <row r="12">
      <c r="A12" s="38" t="inlineStr">
        <is>
          <t>Krishna Inst of Medical Sciences Ltd.</t>
        </is>
      </c>
      <c r="B12" s="17" t="inlineStr">
        <is>
          <t>INE967H01025</t>
        </is>
      </c>
      <c r="C12" s="17" t="inlineStr">
        <is>
          <t>Healthcare Services</t>
        </is>
      </c>
      <c r="D12" s="156" t="n">
        <v>1754462</v>
      </c>
      <c r="E12" s="7" t="n">
        <v>12283.87</v>
      </c>
      <c r="F12" s="8" t="n">
        <v>0.0243</v>
      </c>
      <c r="G12" s="39" t="n"/>
    </row>
    <row r="13">
      <c r="A13" s="38" t="inlineStr">
        <is>
          <t>Gabriel India Ltd.</t>
        </is>
      </c>
      <c r="B13" s="17" t="inlineStr">
        <is>
          <t>INE524A01029</t>
        </is>
      </c>
      <c r="C13" s="17" t="inlineStr">
        <is>
          <t>Auto Components</t>
        </is>
      </c>
      <c r="D13" s="156" t="n">
        <v>984137</v>
      </c>
      <c r="E13" s="7" t="n">
        <v>11626.59</v>
      </c>
      <c r="F13" s="8" t="n">
        <v>0.023</v>
      </c>
      <c r="G13" s="39" t="n"/>
    </row>
    <row r="14">
      <c r="A14" s="38" t="inlineStr">
        <is>
          <t>Karur Vysya Bank Ltd.</t>
        </is>
      </c>
      <c r="B14" s="17" t="inlineStr">
        <is>
          <t>INE036D01028</t>
        </is>
      </c>
      <c r="C14" s="17" t="inlineStr">
        <is>
          <t>Banks</t>
        </is>
      </c>
      <c r="D14" s="156" t="n">
        <v>5508963</v>
      </c>
      <c r="E14" s="7" t="n">
        <v>11618.95</v>
      </c>
      <c r="F14" s="8" t="n">
        <v>0.023</v>
      </c>
      <c r="G14" s="39" t="n"/>
    </row>
    <row r="15">
      <c r="A15" s="38" t="inlineStr">
        <is>
          <t>KEI Industries Ltd.</t>
        </is>
      </c>
      <c r="B15" s="17" t="inlineStr">
        <is>
          <t>INE878B01027</t>
        </is>
      </c>
      <c r="C15" s="17" t="inlineStr">
        <is>
          <t>Industrial Products</t>
        </is>
      </c>
      <c r="D15" s="156" t="n">
        <v>278087</v>
      </c>
      <c r="E15" s="7" t="n">
        <v>11296.73</v>
      </c>
      <c r="F15" s="8" t="n">
        <v>0.0223</v>
      </c>
      <c r="G15" s="39" t="n"/>
    </row>
    <row r="16">
      <c r="A16" s="38" t="inlineStr">
        <is>
          <t>Century Plyboards (India) Ltd.</t>
        </is>
      </c>
      <c r="B16" s="17" t="inlineStr">
        <is>
          <t>INE348B01021</t>
        </is>
      </c>
      <c r="C16" s="17" t="inlineStr">
        <is>
          <t>Consumer Durables</t>
        </is>
      </c>
      <c r="D16" s="156" t="n">
        <v>1388915</v>
      </c>
      <c r="E16" s="7" t="n">
        <v>11293.27</v>
      </c>
      <c r="F16" s="8" t="n">
        <v>0.0223</v>
      </c>
      <c r="G16" s="39" t="n"/>
    </row>
    <row r="17">
      <c r="A17" s="38" t="inlineStr">
        <is>
          <t>Radico Khaitan Ltd.</t>
        </is>
      </c>
      <c r="B17" s="17" t="inlineStr">
        <is>
          <t>INE944F01028</t>
        </is>
      </c>
      <c r="C17" s="17" t="inlineStr">
        <is>
          <t>Beverages</t>
        </is>
      </c>
      <c r="D17" s="156" t="n">
        <v>380826</v>
      </c>
      <c r="E17" s="7" t="n">
        <v>10997.87</v>
      </c>
      <c r="F17" s="8" t="n">
        <v>0.0217</v>
      </c>
      <c r="G17" s="39" t="n"/>
    </row>
    <row r="18">
      <c r="A18" s="38" t="inlineStr">
        <is>
          <t>Indian Bank</t>
        </is>
      </c>
      <c r="B18" s="17" t="inlineStr">
        <is>
          <t>INE562A01011</t>
        </is>
      </c>
      <c r="C18" s="17" t="inlineStr">
        <is>
          <t>Banks</t>
        </is>
      </c>
      <c r="D18" s="156" t="n">
        <v>1455669</v>
      </c>
      <c r="E18" s="7" t="n">
        <v>10927.71</v>
      </c>
      <c r="F18" s="8" t="n">
        <v>0.0216</v>
      </c>
      <c r="G18" s="39" t="n"/>
    </row>
    <row r="19">
      <c r="A19" s="38" t="inlineStr">
        <is>
          <t>Multi Commodity Exchange Of India Ltd.</t>
        </is>
      </c>
      <c r="B19" s="17" t="inlineStr">
        <is>
          <t>INE745G01035</t>
        </is>
      </c>
      <c r="C19" s="17" t="inlineStr">
        <is>
          <t>Capital Markets</t>
        </is>
      </c>
      <c r="D19" s="156" t="n">
        <v>129276</v>
      </c>
      <c r="E19" s="7" t="n">
        <v>10078.36</v>
      </c>
      <c r="F19" s="8" t="n">
        <v>0.0199</v>
      </c>
      <c r="G19" s="39" t="n"/>
    </row>
    <row r="20">
      <c r="A20" s="38" t="inlineStr">
        <is>
          <t>PNB Housing Finance Ltd.</t>
        </is>
      </c>
      <c r="B20" s="17" t="inlineStr">
        <is>
          <t>INE572E01012</t>
        </is>
      </c>
      <c r="C20" s="17" t="inlineStr">
        <is>
          <t>Finance</t>
        </is>
      </c>
      <c r="D20" s="156" t="n">
        <v>1164274</v>
      </c>
      <c r="E20" s="7" t="n">
        <v>10054.67</v>
      </c>
      <c r="F20" s="8" t="n">
        <v>0.0199</v>
      </c>
      <c r="G20" s="39" t="n"/>
    </row>
    <row r="21">
      <c r="A21" s="38" t="inlineStr">
        <is>
          <t>Fortis Healthcare Ltd.</t>
        </is>
      </c>
      <c r="B21" s="17" t="inlineStr">
        <is>
          <t>INE061F01013</t>
        </is>
      </c>
      <c r="C21" s="17" t="inlineStr">
        <is>
          <t>Healthcare Services</t>
        </is>
      </c>
      <c r="D21" s="156" t="n">
        <v>1032889</v>
      </c>
      <c r="E21" s="7" t="n">
        <v>10016.96</v>
      </c>
      <c r="F21" s="8" t="n">
        <v>0.0198</v>
      </c>
      <c r="G21" s="39" t="n"/>
    </row>
    <row r="22">
      <c r="A22" s="38" t="inlineStr">
        <is>
          <t>Navin Fluorine International Ltd.</t>
        </is>
      </c>
      <c r="B22" s="17" t="inlineStr">
        <is>
          <t>INE048G01026</t>
        </is>
      </c>
      <c r="C22" s="17" t="inlineStr">
        <is>
          <t>Chemicals &amp; Petrochemicals</t>
        </is>
      </c>
      <c r="D22" s="156" t="n">
        <v>210627</v>
      </c>
      <c r="E22" s="7" t="n">
        <v>9734.129999999999</v>
      </c>
      <c r="F22" s="8" t="n">
        <v>0.0192</v>
      </c>
      <c r="G22" s="39" t="n"/>
    </row>
    <row r="23">
      <c r="A23" s="38" t="inlineStr">
        <is>
          <t>APL Apollo Tubes Ltd.</t>
        </is>
      </c>
      <c r="B23" s="17" t="inlineStr">
        <is>
          <t>INE702C01027</t>
        </is>
      </c>
      <c r="C23" s="17" t="inlineStr">
        <is>
          <t>Industrial Products</t>
        </is>
      </c>
      <c r="D23" s="156" t="n">
        <v>554193</v>
      </c>
      <c r="E23" s="7" t="n">
        <v>9344.25</v>
      </c>
      <c r="F23" s="8" t="n">
        <v>0.0185</v>
      </c>
      <c r="G23" s="39" t="n"/>
    </row>
    <row r="24">
      <c r="A24" s="38" t="inlineStr">
        <is>
          <t>Jubilant Ingrevia Ltd.</t>
        </is>
      </c>
      <c r="B24" s="17" t="inlineStr">
        <is>
          <t>INE0BY001018</t>
        </is>
      </c>
      <c r="C24" s="17" t="inlineStr">
        <is>
          <t>Chemicals &amp; Petrochemicals</t>
        </is>
      </c>
      <c r="D24" s="156" t="n">
        <v>1424301</v>
      </c>
      <c r="E24" s="7" t="n">
        <v>9106.27</v>
      </c>
      <c r="F24" s="8" t="n">
        <v>0.018</v>
      </c>
      <c r="G24" s="39" t="n"/>
    </row>
    <row r="25">
      <c r="A25" s="38" t="inlineStr">
        <is>
          <t>Motherson Sumi Wiring India Ltd.</t>
        </is>
      </c>
      <c r="B25" s="17" t="inlineStr">
        <is>
          <t>INE0FS801015</t>
        </is>
      </c>
      <c r="C25" s="17" t="inlineStr">
        <is>
          <t>Auto Components</t>
        </is>
      </c>
      <c r="D25" s="156" t="n">
        <v>19112598</v>
      </c>
      <c r="E25" s="7" t="n">
        <v>8736.370000000001</v>
      </c>
      <c r="F25" s="8" t="n">
        <v>0.0173</v>
      </c>
      <c r="G25" s="39" t="n"/>
    </row>
    <row r="26">
      <c r="A26" s="38" t="inlineStr">
        <is>
          <t>Max Financial Services Ltd.</t>
        </is>
      </c>
      <c r="B26" s="17" t="inlineStr">
        <is>
          <t>INE180A01020</t>
        </is>
      </c>
      <c r="C26" s="17" t="inlineStr">
        <is>
          <t>Insurance</t>
        </is>
      </c>
      <c r="D26" s="156" t="n">
        <v>537074</v>
      </c>
      <c r="E26" s="7" t="n">
        <v>8463.75</v>
      </c>
      <c r="F26" s="8" t="n">
        <v>0.0167</v>
      </c>
      <c r="G26" s="39" t="n"/>
    </row>
    <row r="27">
      <c r="A27" s="38" t="inlineStr">
        <is>
          <t>Bikaji Foods International Ltd.</t>
        </is>
      </c>
      <c r="B27" s="17" t="inlineStr">
        <is>
          <t>INE00E101023</t>
        </is>
      </c>
      <c r="C27" s="17" t="inlineStr">
        <is>
          <t>Food Products</t>
        </is>
      </c>
      <c r="D27" s="156" t="n">
        <v>1122634</v>
      </c>
      <c r="E27" s="7" t="n">
        <v>8354.08</v>
      </c>
      <c r="F27" s="8" t="n">
        <v>0.0165</v>
      </c>
      <c r="G27" s="39" t="n"/>
    </row>
    <row r="28">
      <c r="A28" s="38" t="inlineStr">
        <is>
          <t>Dodla Dairy Ltd.</t>
        </is>
      </c>
      <c r="B28" s="17" t="inlineStr">
        <is>
          <t>INE021O01019</t>
        </is>
      </c>
      <c r="C28" s="17" t="inlineStr">
        <is>
          <t>Food Products</t>
        </is>
      </c>
      <c r="D28" s="156" t="n">
        <v>626953</v>
      </c>
      <c r="E28" s="7" t="n">
        <v>8307.129999999999</v>
      </c>
      <c r="F28" s="8" t="n">
        <v>0.0164</v>
      </c>
      <c r="G28" s="39" t="n"/>
    </row>
    <row r="29">
      <c r="A29" s="38" t="inlineStr">
        <is>
          <t>JB Chemicals &amp; Pharmaceuticals Ltd.</t>
        </is>
      </c>
      <c r="B29" s="17" t="inlineStr">
        <is>
          <t>INE572A01036</t>
        </is>
      </c>
      <c r="C29" s="17" t="inlineStr">
        <is>
          <t>Pharmaceuticals &amp; Biotechnology</t>
        </is>
      </c>
      <c r="D29" s="156" t="n">
        <v>471131</v>
      </c>
      <c r="E29" s="7" t="n">
        <v>8054.93</v>
      </c>
      <c r="F29" s="8" t="n">
        <v>0.0159</v>
      </c>
      <c r="G29" s="39" t="n"/>
    </row>
    <row r="30">
      <c r="A30" s="38" t="inlineStr">
        <is>
          <t>Sumitomo Chemical India Ltd.</t>
        </is>
      </c>
      <c r="B30" s="17" t="inlineStr">
        <is>
          <t>INE258G01013</t>
        </is>
      </c>
      <c r="C30" s="17" t="inlineStr">
        <is>
          <t>Fertilizers &amp; Agrochemicals</t>
        </is>
      </c>
      <c r="D30" s="156" t="n">
        <v>1509515</v>
      </c>
      <c r="E30" s="7" t="n">
        <v>8049.49</v>
      </c>
      <c r="F30" s="8" t="n">
        <v>0.0159</v>
      </c>
      <c r="G30" s="39" t="n"/>
    </row>
    <row r="31">
      <c r="A31" s="38" t="inlineStr">
        <is>
          <t>Ajanta Pharma Ltd.</t>
        </is>
      </c>
      <c r="B31" s="17" t="inlineStr">
        <is>
          <t>INE031B01049</t>
        </is>
      </c>
      <c r="C31" s="17" t="inlineStr">
        <is>
          <t>Pharmaceuticals &amp; Biotechnology</t>
        </is>
      </c>
      <c r="D31" s="156" t="n">
        <v>321961</v>
      </c>
      <c r="E31" s="7" t="n">
        <v>7747.35</v>
      </c>
      <c r="F31" s="8" t="n">
        <v>0.0153</v>
      </c>
      <c r="G31" s="39" t="n"/>
    </row>
    <row r="32">
      <c r="A32" s="38" t="inlineStr">
        <is>
          <t>Kirloskar Pneumatic Co.Ltd.</t>
        </is>
      </c>
      <c r="B32" s="17" t="inlineStr">
        <is>
          <t>INE811A01020</t>
        </is>
      </c>
      <c r="C32" s="17" t="inlineStr">
        <is>
          <t>Industrial Products</t>
        </is>
      </c>
      <c r="D32" s="156" t="n">
        <v>634027</v>
      </c>
      <c r="E32" s="7" t="n">
        <v>7629.88</v>
      </c>
      <c r="F32" s="8" t="n">
        <v>0.0151</v>
      </c>
      <c r="G32" s="39" t="n"/>
    </row>
    <row r="33">
      <c r="A33" s="38" t="inlineStr">
        <is>
          <t>Firstsource Solutions Ltd.</t>
        </is>
      </c>
      <c r="B33" s="17" t="inlineStr">
        <is>
          <t>INE684F01012</t>
        </is>
      </c>
      <c r="C33" s="17" t="inlineStr">
        <is>
          <t>Commercial Services &amp; Supplies</t>
        </is>
      </c>
      <c r="D33" s="156" t="n">
        <v>2302393</v>
      </c>
      <c r="E33" s="7" t="n">
        <v>7570.27</v>
      </c>
      <c r="F33" s="8" t="n">
        <v>0.015</v>
      </c>
      <c r="G33" s="39" t="n"/>
    </row>
    <row r="34">
      <c r="A34" s="38" t="inlineStr">
        <is>
          <t>K.P.R. Mill Ltd.</t>
        </is>
      </c>
      <c r="B34" s="17" t="inlineStr">
        <is>
          <t>INE930H01031</t>
        </is>
      </c>
      <c r="C34" s="17" t="inlineStr">
        <is>
          <t>Textiles &amp; Apparels</t>
        </is>
      </c>
      <c r="D34" s="156" t="n">
        <v>662547</v>
      </c>
      <c r="E34" s="7" t="n">
        <v>7055.13</v>
      </c>
      <c r="F34" s="8" t="n">
        <v>0.014</v>
      </c>
      <c r="G34" s="39" t="n"/>
    </row>
    <row r="35">
      <c r="A35" s="38" t="inlineStr">
        <is>
          <t>Craftsman Automation Ltd.</t>
        </is>
      </c>
      <c r="B35" s="17" t="inlineStr">
        <is>
          <t>INE00LO01017</t>
        </is>
      </c>
      <c r="C35" s="17" t="inlineStr">
        <is>
          <t>Auto Components</t>
        </is>
      </c>
      <c r="D35" s="156" t="n">
        <v>101041</v>
      </c>
      <c r="E35" s="7" t="n">
        <v>6864.22</v>
      </c>
      <c r="F35" s="8" t="n">
        <v>0.0136</v>
      </c>
      <c r="G35" s="39" t="n"/>
    </row>
    <row r="36">
      <c r="A36" s="38" t="inlineStr">
        <is>
          <t>Clean Science and Technology Ltd.</t>
        </is>
      </c>
      <c r="B36" s="17" t="inlineStr">
        <is>
          <t>INE227W01023</t>
        </is>
      </c>
      <c r="C36" s="17" t="inlineStr">
        <is>
          <t>Chemicals &amp; Petrochemicals</t>
        </is>
      </c>
      <c r="D36" s="156" t="n">
        <v>614757</v>
      </c>
      <c r="E36" s="7" t="n">
        <v>6753.72</v>
      </c>
      <c r="F36" s="8" t="n">
        <v>0.0134</v>
      </c>
      <c r="G36" s="39" t="n"/>
    </row>
    <row r="37">
      <c r="A37" s="38" t="inlineStr">
        <is>
          <t>KFIN Technologies Ltd.</t>
        </is>
      </c>
      <c r="B37" s="17" t="inlineStr">
        <is>
          <t>INE138Y01010</t>
        </is>
      </c>
      <c r="C37" s="17" t="inlineStr">
        <is>
          <t>Capital Markets</t>
        </is>
      </c>
      <c r="D37" s="156" t="n">
        <v>640893</v>
      </c>
      <c r="E37" s="7" t="n">
        <v>6740.27</v>
      </c>
      <c r="F37" s="8" t="n">
        <v>0.0133</v>
      </c>
      <c r="G37" s="39" t="n"/>
    </row>
    <row r="38">
      <c r="A38" s="38" t="inlineStr">
        <is>
          <t>Triveni Turbine Ltd.</t>
        </is>
      </c>
      <c r="B38" s="17" t="inlineStr">
        <is>
          <t>INE152M01016</t>
        </is>
      </c>
      <c r="C38" s="17" t="inlineStr">
        <is>
          <t>Electrical Equipment</t>
        </is>
      </c>
      <c r="D38" s="156" t="n">
        <v>1263714</v>
      </c>
      <c r="E38" s="7" t="n">
        <v>6558.04</v>
      </c>
      <c r="F38" s="8" t="n">
        <v>0.013</v>
      </c>
      <c r="G38" s="39" t="n"/>
    </row>
    <row r="39">
      <c r="A39" s="38" t="inlineStr">
        <is>
          <t>Home First Finance Company India Ltd.</t>
        </is>
      </c>
      <c r="B39" s="17" t="inlineStr">
        <is>
          <t>INE481N01025</t>
        </is>
      </c>
      <c r="C39" s="17" t="inlineStr">
        <is>
          <t>Finance</t>
        </is>
      </c>
      <c r="D39" s="156" t="n">
        <v>523371</v>
      </c>
      <c r="E39" s="7" t="n">
        <v>6364.19</v>
      </c>
      <c r="F39" s="8" t="n">
        <v>0.0126</v>
      </c>
      <c r="G39" s="39" t="n"/>
    </row>
    <row r="40">
      <c r="A40" s="38" t="inlineStr">
        <is>
          <t>Shree Cement Ltd.</t>
        </is>
      </c>
      <c r="B40" s="17" t="inlineStr">
        <is>
          <t>INE070A01015</t>
        </is>
      </c>
      <c r="C40" s="17" t="inlineStr">
        <is>
          <t>Cement &amp; Cement Products</t>
        </is>
      </c>
      <c r="D40" s="156" t="n">
        <v>21615</v>
      </c>
      <c r="E40" s="7" t="n">
        <v>6325.63</v>
      </c>
      <c r="F40" s="8" t="n">
        <v>0.0125</v>
      </c>
      <c r="G40" s="39" t="n"/>
    </row>
    <row r="41">
      <c r="A41" s="38" t="inlineStr">
        <is>
          <t>Zensar Technologies Ltd.</t>
        </is>
      </c>
      <c r="B41" s="17" t="inlineStr">
        <is>
          <t>INE520A01027</t>
        </is>
      </c>
      <c r="C41" s="17" t="inlineStr">
        <is>
          <t>IT - Software</t>
        </is>
      </c>
      <c r="D41" s="156" t="n">
        <v>811960</v>
      </c>
      <c r="E41" s="7" t="n">
        <v>6196.07</v>
      </c>
      <c r="F41" s="8" t="n">
        <v>0.0123</v>
      </c>
      <c r="G41" s="39" t="n"/>
    </row>
    <row r="42">
      <c r="A42" s="38" t="inlineStr">
        <is>
          <t>Vishal Mega Mart Ltd</t>
        </is>
      </c>
      <c r="B42" s="17" t="inlineStr">
        <is>
          <t>INE01EA01019</t>
        </is>
      </c>
      <c r="C42" s="17" t="inlineStr">
        <is>
          <t>Retailing</t>
        </is>
      </c>
      <c r="D42" s="156" t="n">
        <v>4060004</v>
      </c>
      <c r="E42" s="7" t="n">
        <v>6049.81</v>
      </c>
      <c r="F42" s="8" t="n">
        <v>0.012</v>
      </c>
      <c r="G42" s="39" t="n"/>
    </row>
    <row r="43">
      <c r="A43" s="38" t="inlineStr">
        <is>
          <t>Avalon Technologies Ltd.</t>
        </is>
      </c>
      <c r="B43" s="17" t="inlineStr">
        <is>
          <t>INE0LCL01028</t>
        </is>
      </c>
      <c r="C43" s="17" t="inlineStr">
        <is>
          <t>Electrical Equipment</t>
        </is>
      </c>
      <c r="D43" s="156" t="n">
        <v>594306</v>
      </c>
      <c r="E43" s="7" t="n">
        <v>5997.44</v>
      </c>
      <c r="F43" s="8" t="n">
        <v>0.0119</v>
      </c>
      <c r="G43" s="39" t="n"/>
    </row>
    <row r="44">
      <c r="A44" s="38" t="inlineStr">
        <is>
          <t>Westlife Foodworld Ltd.</t>
        </is>
      </c>
      <c r="B44" s="17" t="inlineStr">
        <is>
          <t>INE274F01020</t>
        </is>
      </c>
      <c r="C44" s="17" t="inlineStr">
        <is>
          <t>Leisure Services</t>
        </is>
      </c>
      <c r="D44" s="156" t="n">
        <v>853394</v>
      </c>
      <c r="E44" s="7" t="n">
        <v>5867.94</v>
      </c>
      <c r="F44" s="8" t="n">
        <v>0.0116</v>
      </c>
      <c r="G44" s="39" t="n"/>
    </row>
    <row r="45">
      <c r="A45" s="38" t="inlineStr">
        <is>
          <t>Can Fin Homes Ltd.</t>
        </is>
      </c>
      <c r="B45" s="17" t="inlineStr">
        <is>
          <t>INE477A01020</t>
        </is>
      </c>
      <c r="C45" s="17" t="inlineStr">
        <is>
          <t>Finance</t>
        </is>
      </c>
      <c r="D45" s="156" t="n">
        <v>754781</v>
      </c>
      <c r="E45" s="7" t="n">
        <v>5760.49</v>
      </c>
      <c r="F45" s="8" t="n">
        <v>0.0114</v>
      </c>
      <c r="G45" s="39" t="n"/>
    </row>
    <row r="46">
      <c r="A46" s="38" t="inlineStr">
        <is>
          <t>Vijaya Diagnostic Centre Ltd.</t>
        </is>
      </c>
      <c r="B46" s="17" t="inlineStr">
        <is>
          <t>INE043W01024</t>
        </is>
      </c>
      <c r="C46" s="17" t="inlineStr">
        <is>
          <t>Healthcare Services</t>
        </is>
      </c>
      <c r="D46" s="156" t="n">
        <v>565691</v>
      </c>
      <c r="E46" s="7" t="n">
        <v>5656.91</v>
      </c>
      <c r="F46" s="8" t="n">
        <v>0.0112</v>
      </c>
      <c r="G46" s="39" t="n"/>
    </row>
    <row r="47">
      <c r="A47" s="38" t="inlineStr">
        <is>
          <t>V-Mart Retail Ltd.</t>
        </is>
      </c>
      <c r="B47" s="17" t="inlineStr">
        <is>
          <t>INE665J01013</t>
        </is>
      </c>
      <c r="C47" s="17" t="inlineStr">
        <is>
          <t>Retailing</t>
        </is>
      </c>
      <c r="D47" s="156" t="n">
        <v>791788</v>
      </c>
      <c r="E47" s="7" t="n">
        <v>5620.11</v>
      </c>
      <c r="F47" s="8" t="n">
        <v>0.0111</v>
      </c>
      <c r="G47" s="39" t="n"/>
    </row>
    <row r="48">
      <c r="A48" s="38" t="inlineStr">
        <is>
          <t>Arvind Fashions Ltd.</t>
        </is>
      </c>
      <c r="B48" s="17" t="inlineStr">
        <is>
          <t>INE955V01021</t>
        </is>
      </c>
      <c r="C48" s="17" t="inlineStr">
        <is>
          <t>Retailing</t>
        </is>
      </c>
      <c r="D48" s="156" t="n">
        <v>1032542</v>
      </c>
      <c r="E48" s="7" t="n">
        <v>5451.82</v>
      </c>
      <c r="F48" s="8" t="n">
        <v>0.0108</v>
      </c>
      <c r="G48" s="39" t="n"/>
    </row>
    <row r="49">
      <c r="A49" s="38" t="inlineStr">
        <is>
          <t>Dr. Lal Path Labs Ltd.</t>
        </is>
      </c>
      <c r="B49" s="17" t="inlineStr">
        <is>
          <t>INE600L01024</t>
        </is>
      </c>
      <c r="C49" s="17" t="inlineStr">
        <is>
          <t>Healthcare Services</t>
        </is>
      </c>
      <c r="D49" s="156" t="n">
        <v>173698</v>
      </c>
      <c r="E49" s="7" t="n">
        <v>5416.08</v>
      </c>
      <c r="F49" s="8" t="n">
        <v>0.0107</v>
      </c>
      <c r="G49" s="39" t="n"/>
    </row>
    <row r="50">
      <c r="A50" s="38" t="inlineStr">
        <is>
          <t>Ahluwalia Contracts (India) Ltd.</t>
        </is>
      </c>
      <c r="B50" s="17" t="inlineStr">
        <is>
          <t>INE758C01029</t>
        </is>
      </c>
      <c r="C50" s="17" t="inlineStr">
        <is>
          <t>Construction</t>
        </is>
      </c>
      <c r="D50" s="156" t="n">
        <v>540851</v>
      </c>
      <c r="E50" s="7" t="n">
        <v>5382.55</v>
      </c>
      <c r="F50" s="8" t="n">
        <v>0.0106</v>
      </c>
      <c r="G50" s="39" t="n"/>
    </row>
    <row r="51">
      <c r="A51" s="38" t="inlineStr">
        <is>
          <t>Brigade Enterprises Ltd.</t>
        </is>
      </c>
      <c r="B51" s="17" t="inlineStr">
        <is>
          <t>INE791I01019</t>
        </is>
      </c>
      <c r="C51" s="17" t="inlineStr">
        <is>
          <t>Realty</t>
        </is>
      </c>
      <c r="D51" s="156" t="n">
        <v>600138</v>
      </c>
      <c r="E51" s="7" t="n">
        <v>5377.54</v>
      </c>
      <c r="F51" s="8" t="n">
        <v>0.0106</v>
      </c>
      <c r="G51" s="39" t="n"/>
    </row>
    <row r="52">
      <c r="A52" s="38" t="inlineStr">
        <is>
          <t>The Federal Bank Ltd.</t>
        </is>
      </c>
      <c r="B52" s="17" t="inlineStr">
        <is>
          <t>INE171A01029</t>
        </is>
      </c>
      <c r="C52" s="17" t="inlineStr">
        <is>
          <t>Banks</t>
        </is>
      </c>
      <c r="D52" s="156" t="n">
        <v>2775890</v>
      </c>
      <c r="E52" s="7" t="n">
        <v>5355.52</v>
      </c>
      <c r="F52" s="8" t="n">
        <v>0.0106</v>
      </c>
      <c r="G52" s="39" t="n"/>
    </row>
    <row r="53">
      <c r="A53" s="38" t="inlineStr">
        <is>
          <t>Mahanagar Gas Ltd.</t>
        </is>
      </c>
      <c r="B53" s="17" t="inlineStr">
        <is>
          <t>INE002S01010</t>
        </is>
      </c>
      <c r="C53" s="17" t="inlineStr">
        <is>
          <t>Gas</t>
        </is>
      </c>
      <c r="D53" s="156" t="n">
        <v>403724</v>
      </c>
      <c r="E53" s="7" t="n">
        <v>5228.63</v>
      </c>
      <c r="F53" s="8" t="n">
        <v>0.0103</v>
      </c>
      <c r="G53" s="39" t="n"/>
    </row>
    <row r="54">
      <c r="A54" s="38" t="inlineStr">
        <is>
          <t>JK Lakshmi Cement Ltd.</t>
        </is>
      </c>
      <c r="B54" s="17" t="inlineStr">
        <is>
          <t>INE786A01032</t>
        </is>
      </c>
      <c r="C54" s="17" t="inlineStr">
        <is>
          <t>Cement &amp; Cement Products</t>
        </is>
      </c>
      <c r="D54" s="156" t="n">
        <v>579319</v>
      </c>
      <c r="E54" s="7" t="n">
        <v>4967.08</v>
      </c>
      <c r="F54" s="8" t="n">
        <v>0.0098</v>
      </c>
      <c r="G54" s="39" t="n"/>
    </row>
    <row r="55">
      <c r="A55" s="38" t="inlineStr">
        <is>
          <t>Cholamandalam Financial Holdings Ltd.</t>
        </is>
      </c>
      <c r="B55" s="17" t="inlineStr">
        <is>
          <t>INE149A01033</t>
        </is>
      </c>
      <c r="C55" s="17" t="inlineStr">
        <is>
          <t>Finance</t>
        </is>
      </c>
      <c r="D55" s="156" t="n">
        <v>259895</v>
      </c>
      <c r="E55" s="7" t="n">
        <v>4899.02</v>
      </c>
      <c r="F55" s="8" t="n">
        <v>0.0097</v>
      </c>
      <c r="G55" s="39" t="n"/>
    </row>
    <row r="56">
      <c r="A56" s="38" t="inlineStr">
        <is>
          <t>Aether Industries Ltd.</t>
        </is>
      </c>
      <c r="B56" s="17" t="inlineStr">
        <is>
          <t>INE0BWX01014</t>
        </is>
      </c>
      <c r="C56" s="17" t="inlineStr">
        <is>
          <t>Chemicals &amp; Petrochemicals</t>
        </is>
      </c>
      <c r="D56" s="156" t="n">
        <v>645867</v>
      </c>
      <c r="E56" s="7" t="n">
        <v>4856.6</v>
      </c>
      <c r="F56" s="8" t="n">
        <v>0.009599999999999999</v>
      </c>
      <c r="G56" s="39" t="n"/>
    </row>
    <row r="57">
      <c r="A57" s="38" t="inlineStr">
        <is>
          <t>KSB Ltd.</t>
        </is>
      </c>
      <c r="B57" s="17" t="inlineStr">
        <is>
          <t>INE999A01023</t>
        </is>
      </c>
      <c r="C57" s="17" t="inlineStr">
        <is>
          <t>Industrial Products</t>
        </is>
      </c>
      <c r="D57" s="156" t="n">
        <v>566380</v>
      </c>
      <c r="E57" s="7" t="n">
        <v>4653.38</v>
      </c>
      <c r="F57" s="8" t="n">
        <v>0.0092</v>
      </c>
      <c r="G57" s="39" t="n"/>
    </row>
    <row r="58">
      <c r="A58" s="38" t="inlineStr">
        <is>
          <t>Cohance Lifesciences Ltd.</t>
        </is>
      </c>
      <c r="B58" s="17" t="inlineStr">
        <is>
          <t>INE03QK01018</t>
        </is>
      </c>
      <c r="C58" s="17" t="inlineStr">
        <is>
          <t>Pharmaceuticals &amp; Biotechnology</t>
        </is>
      </c>
      <c r="D58" s="156" t="n">
        <v>519533</v>
      </c>
      <c r="E58" s="7" t="n">
        <v>4567.21</v>
      </c>
      <c r="F58" s="8" t="n">
        <v>0.008999999999999999</v>
      </c>
      <c r="G58" s="39" t="n"/>
    </row>
    <row r="59">
      <c r="A59" s="38" t="inlineStr">
        <is>
          <t>IPCA Laboratories Ltd.</t>
        </is>
      </c>
      <c r="B59" s="17" t="inlineStr">
        <is>
          <t>INE571A01038</t>
        </is>
      </c>
      <c r="C59" s="17" t="inlineStr">
        <is>
          <t>Pharmaceuticals &amp; Biotechnology</t>
        </is>
      </c>
      <c r="D59" s="156" t="n">
        <v>340148</v>
      </c>
      <c r="E59" s="7" t="n">
        <v>4554.58</v>
      </c>
      <c r="F59" s="8" t="n">
        <v>0.008999999999999999</v>
      </c>
      <c r="G59" s="39" t="n"/>
    </row>
    <row r="60">
      <c r="A60" s="38" t="inlineStr">
        <is>
          <t>Metro Brands Ltd.</t>
        </is>
      </c>
      <c r="B60" s="17" t="inlineStr">
        <is>
          <t>INE317I01021</t>
        </is>
      </c>
      <c r="C60" s="17" t="inlineStr">
        <is>
          <t>Consumer Durables</t>
        </is>
      </c>
      <c r="D60" s="156" t="n">
        <v>342287</v>
      </c>
      <c r="E60" s="7" t="n">
        <v>4416.53</v>
      </c>
      <c r="F60" s="8" t="n">
        <v>0.008699999999999999</v>
      </c>
      <c r="G60" s="39" t="n"/>
    </row>
    <row r="61">
      <c r="A61" s="38" t="inlineStr">
        <is>
          <t>Thermax Ltd.</t>
        </is>
      </c>
      <c r="B61" s="17" t="inlineStr">
        <is>
          <t>INE152A01029</t>
        </is>
      </c>
      <c r="C61" s="17" t="inlineStr">
        <is>
          <t>Electrical Equipment</t>
        </is>
      </c>
      <c r="D61" s="156" t="n">
        <v>136604</v>
      </c>
      <c r="E61" s="7" t="n">
        <v>4330.76</v>
      </c>
      <c r="F61" s="8" t="n">
        <v>0.0086</v>
      </c>
      <c r="G61" s="39" t="n"/>
    </row>
    <row r="62">
      <c r="A62" s="38" t="inlineStr">
        <is>
          <t>Persistent Systems Ltd.</t>
        </is>
      </c>
      <c r="B62" s="17" t="inlineStr">
        <is>
          <t>INE262H01021</t>
        </is>
      </c>
      <c r="C62" s="17" t="inlineStr">
        <is>
          <t>IT - Software</t>
        </is>
      </c>
      <c r="D62" s="156" t="n">
        <v>88032</v>
      </c>
      <c r="E62" s="7" t="n">
        <v>4245.34</v>
      </c>
      <c r="F62" s="8" t="n">
        <v>0.008399999999999999</v>
      </c>
      <c r="G62" s="39" t="n"/>
    </row>
    <row r="63">
      <c r="A63" s="38" t="inlineStr">
        <is>
          <t>Delhivery Ltd.</t>
        </is>
      </c>
      <c r="B63" s="17" t="inlineStr">
        <is>
          <t>INE148O01028</t>
        </is>
      </c>
      <c r="C63" s="17" t="inlineStr">
        <is>
          <t>Transport Services</t>
        </is>
      </c>
      <c r="D63" s="156" t="n">
        <v>904713</v>
      </c>
      <c r="E63" s="7" t="n">
        <v>4071.66</v>
      </c>
      <c r="F63" s="8" t="n">
        <v>0.0081</v>
      </c>
      <c r="G63" s="39" t="n"/>
    </row>
    <row r="64">
      <c r="A64" s="38" t="inlineStr">
        <is>
          <t>Cartrade Tech Ltd.</t>
        </is>
      </c>
      <c r="B64" s="17" t="inlineStr">
        <is>
          <t>INE290S01011</t>
        </is>
      </c>
      <c r="C64" s="17" t="inlineStr">
        <is>
          <t>Retailing</t>
        </is>
      </c>
      <c r="D64" s="156" t="n">
        <v>157282</v>
      </c>
      <c r="E64" s="7" t="n">
        <v>3853.57</v>
      </c>
      <c r="F64" s="8" t="n">
        <v>0.0076</v>
      </c>
      <c r="G64" s="39" t="n"/>
    </row>
    <row r="65">
      <c r="A65" s="38" t="inlineStr">
        <is>
          <t>Teamlease Services Ltd.</t>
        </is>
      </c>
      <c r="B65" s="17" t="inlineStr">
        <is>
          <t>INE985S01024</t>
        </is>
      </c>
      <c r="C65" s="17" t="inlineStr">
        <is>
          <t>Commercial Services &amp; Supplies</t>
        </is>
      </c>
      <c r="D65" s="156" t="n">
        <v>216190</v>
      </c>
      <c r="E65" s="7" t="n">
        <v>3849.48</v>
      </c>
      <c r="F65" s="8" t="n">
        <v>0.0076</v>
      </c>
      <c r="G65" s="39" t="n"/>
    </row>
    <row r="66">
      <c r="A66" s="38" t="inlineStr">
        <is>
          <t>Power Mech Projects Ltd.</t>
        </is>
      </c>
      <c r="B66" s="17" t="inlineStr">
        <is>
          <t>INE211R01019</t>
        </is>
      </c>
      <c r="C66" s="17" t="inlineStr">
        <is>
          <t>Construction</t>
        </is>
      </c>
      <c r="D66" s="156" t="n">
        <v>141064</v>
      </c>
      <c r="E66" s="7" t="n">
        <v>3817.33</v>
      </c>
      <c r="F66" s="8" t="n">
        <v>0.0075</v>
      </c>
      <c r="G66" s="39" t="n"/>
    </row>
    <row r="67">
      <c r="A67" s="38" t="inlineStr">
        <is>
          <t>Birlasoft Ltd.</t>
        </is>
      </c>
      <c r="B67" s="17" t="inlineStr">
        <is>
          <t>INE836A01035</t>
        </is>
      </c>
      <c r="C67" s="17" t="inlineStr">
        <is>
          <t>IT - Software</t>
        </is>
      </c>
      <c r="D67" s="156" t="n">
        <v>1070903</v>
      </c>
      <c r="E67" s="7" t="n">
        <v>3779.75</v>
      </c>
      <c r="F67" s="8" t="n">
        <v>0.0075</v>
      </c>
      <c r="G67" s="39" t="n"/>
    </row>
    <row r="68">
      <c r="A68" s="38" t="inlineStr">
        <is>
          <t>Hindustan Petroleum Corporation Ltd.</t>
        </is>
      </c>
      <c r="B68" s="17" t="inlineStr">
        <is>
          <t>INE094A01015</t>
        </is>
      </c>
      <c r="C68" s="17" t="inlineStr">
        <is>
          <t>Petroleum Products</t>
        </is>
      </c>
      <c r="D68" s="156" t="n">
        <v>808168</v>
      </c>
      <c r="E68" s="7" t="n">
        <v>3583.42</v>
      </c>
      <c r="F68" s="8" t="n">
        <v>0.0071</v>
      </c>
      <c r="G68" s="39" t="n"/>
    </row>
    <row r="69">
      <c r="A69" s="38" t="inlineStr">
        <is>
          <t>The Ramco Cements Ltd.</t>
        </is>
      </c>
      <c r="B69" s="17" t="inlineStr">
        <is>
          <t>INE331A01037</t>
        </is>
      </c>
      <c r="C69" s="17" t="inlineStr">
        <is>
          <t>Cement &amp; Cement Products</t>
        </is>
      </c>
      <c r="D69" s="156" t="n">
        <v>358773</v>
      </c>
      <c r="E69" s="7" t="n">
        <v>3535.35</v>
      </c>
      <c r="F69" s="8" t="n">
        <v>0.007</v>
      </c>
      <c r="G69" s="39" t="n"/>
    </row>
    <row r="70">
      <c r="A70" s="38" t="inlineStr">
        <is>
          <t>Bharat Dynamics Ltd.</t>
        </is>
      </c>
      <c r="B70" s="17" t="inlineStr">
        <is>
          <t>INE171Z01026</t>
        </is>
      </c>
      <c r="C70" s="17" t="inlineStr">
        <is>
          <t>Aerospace &amp; Defense</t>
        </is>
      </c>
      <c r="D70" s="156" t="n">
        <v>231307</v>
      </c>
      <c r="E70" s="7" t="n">
        <v>3453.88</v>
      </c>
      <c r="F70" s="8" t="n">
        <v>0.0068</v>
      </c>
      <c r="G70" s="39" t="n"/>
    </row>
    <row r="71">
      <c r="A71" s="38" t="inlineStr">
        <is>
          <t>Cera Sanitaryware Ltd.</t>
        </is>
      </c>
      <c r="B71" s="17" t="inlineStr">
        <is>
          <t>INE739E01017</t>
        </is>
      </c>
      <c r="C71" s="17" t="inlineStr">
        <is>
          <t>Consumer Durables</t>
        </is>
      </c>
      <c r="D71" s="156" t="n">
        <v>55965</v>
      </c>
      <c r="E71" s="7" t="n">
        <v>3448.84</v>
      </c>
      <c r="F71" s="8" t="n">
        <v>0.0068</v>
      </c>
      <c r="G71" s="39" t="n"/>
    </row>
    <row r="72">
      <c r="A72" s="38" t="inlineStr">
        <is>
          <t>Dixon Technologies (India) Ltd.</t>
        </is>
      </c>
      <c r="B72" s="17" t="inlineStr">
        <is>
          <t>INE935N01020</t>
        </is>
      </c>
      <c r="C72" s="17" t="inlineStr">
        <is>
          <t>Consumer Durables</t>
        </is>
      </c>
      <c r="D72" s="156" t="n">
        <v>21056</v>
      </c>
      <c r="E72" s="7" t="n">
        <v>3436.76</v>
      </c>
      <c r="F72" s="8" t="n">
        <v>0.0068</v>
      </c>
      <c r="G72" s="39" t="n"/>
    </row>
    <row r="73">
      <c r="A73" s="38" t="inlineStr">
        <is>
          <t>Blue Star Ltd.</t>
        </is>
      </c>
      <c r="B73" s="17" t="inlineStr">
        <is>
          <t>INE472A01039</t>
        </is>
      </c>
      <c r="C73" s="17" t="inlineStr">
        <is>
          <t>Consumer Durables</t>
        </is>
      </c>
      <c r="D73" s="156" t="n">
        <v>179641</v>
      </c>
      <c r="E73" s="7" t="n">
        <v>3379.05</v>
      </c>
      <c r="F73" s="8" t="n">
        <v>0.0067</v>
      </c>
      <c r="G73" s="39" t="n"/>
    </row>
    <row r="74">
      <c r="A74" s="38" t="inlineStr">
        <is>
          <t>Mold-Tek Packaging Ltd.</t>
        </is>
      </c>
      <c r="B74" s="17" t="inlineStr">
        <is>
          <t>INE893J01029</t>
        </is>
      </c>
      <c r="C74" s="17" t="inlineStr">
        <is>
          <t>Industrial Products</t>
        </is>
      </c>
      <c r="D74" s="156" t="n">
        <v>446195</v>
      </c>
      <c r="E74" s="7" t="n">
        <v>3255.44</v>
      </c>
      <c r="F74" s="8" t="n">
        <v>0.0064</v>
      </c>
      <c r="G74" s="39" t="n"/>
    </row>
    <row r="75">
      <c r="A75" s="38" t="inlineStr">
        <is>
          <t>Titagarh Rail Systems Ltd.</t>
        </is>
      </c>
      <c r="B75" s="17" t="inlineStr">
        <is>
          <t>INE615H01020</t>
        </is>
      </c>
      <c r="C75" s="17" t="inlineStr">
        <is>
          <t>Industrial Manufacturing</t>
        </is>
      </c>
      <c r="D75" s="156" t="n">
        <v>369396</v>
      </c>
      <c r="E75" s="7" t="n">
        <v>3224.27</v>
      </c>
      <c r="F75" s="8" t="n">
        <v>0.0064</v>
      </c>
      <c r="G75" s="39" t="n"/>
    </row>
    <row r="76">
      <c r="A76" s="38" t="inlineStr">
        <is>
          <t>Garware Technical Fibres Ltd.</t>
        </is>
      </c>
      <c r="B76" s="17" t="inlineStr">
        <is>
          <t>INE276A01018</t>
        </is>
      </c>
      <c r="C76" s="17" t="inlineStr">
        <is>
          <t>Textiles &amp; Apparels</t>
        </is>
      </c>
      <c r="D76" s="156" t="n">
        <v>431515</v>
      </c>
      <c r="E76" s="7" t="n">
        <v>3206.59</v>
      </c>
      <c r="F76" s="8" t="n">
        <v>0.0063</v>
      </c>
      <c r="G76" s="39" t="n"/>
    </row>
    <row r="77">
      <c r="A77" s="38" t="inlineStr">
        <is>
          <t>Crompton Greaves Cons Electrical Ltd.</t>
        </is>
      </c>
      <c r="B77" s="17" t="inlineStr">
        <is>
          <t>INE299U01018</t>
        </is>
      </c>
      <c r="C77" s="17" t="inlineStr">
        <is>
          <t>Consumer Durables</t>
        </is>
      </c>
      <c r="D77" s="156" t="n">
        <v>1099645</v>
      </c>
      <c r="E77" s="7" t="n">
        <v>3203.27</v>
      </c>
      <c r="F77" s="8" t="n">
        <v>0.0063</v>
      </c>
      <c r="G77" s="39" t="n"/>
    </row>
    <row r="78">
      <c r="A78" s="38" t="inlineStr">
        <is>
          <t>KNR Constructions Ltd.</t>
        </is>
      </c>
      <c r="B78" s="17" t="inlineStr">
        <is>
          <t>INE634I01029</t>
        </is>
      </c>
      <c r="C78" s="17" t="inlineStr">
        <is>
          <t>Construction</t>
        </is>
      </c>
      <c r="D78" s="156" t="n">
        <v>1600125</v>
      </c>
      <c r="E78" s="7" t="n">
        <v>3173.53</v>
      </c>
      <c r="F78" s="8" t="n">
        <v>0.0063</v>
      </c>
      <c r="G78" s="39" t="n"/>
    </row>
    <row r="79">
      <c r="A79" s="38" t="inlineStr">
        <is>
          <t>Ratnamani Metals &amp; Tubes Ltd.</t>
        </is>
      </c>
      <c r="B79" s="17" t="inlineStr">
        <is>
          <t>INE703B01027</t>
        </is>
      </c>
      <c r="C79" s="17" t="inlineStr">
        <is>
          <t>Industrial Products</t>
        </is>
      </c>
      <c r="D79" s="156" t="n">
        <v>127658</v>
      </c>
      <c r="E79" s="7" t="n">
        <v>3077.2</v>
      </c>
      <c r="F79" s="8" t="n">
        <v>0.0061</v>
      </c>
      <c r="G79" s="39" t="n"/>
    </row>
    <row r="80">
      <c r="A80" s="38" t="inlineStr">
        <is>
          <t>Action Construction Equipment Ltd.</t>
        </is>
      </c>
      <c r="B80" s="17" t="inlineStr">
        <is>
          <t>INE731H01025</t>
        </is>
      </c>
      <c r="C80" s="17" t="inlineStr">
        <is>
          <t>Agricultural, Commercial &amp; Construction Vehicles</t>
        </is>
      </c>
      <c r="D80" s="156" t="n">
        <v>238746</v>
      </c>
      <c r="E80" s="7" t="n">
        <v>2560.79</v>
      </c>
      <c r="F80" s="8" t="n">
        <v>0.0051</v>
      </c>
      <c r="G80" s="39" t="n"/>
    </row>
    <row r="81">
      <c r="A81" s="38" t="inlineStr">
        <is>
          <t>Central Depository Services (I) Ltd.</t>
        </is>
      </c>
      <c r="B81" s="17" t="inlineStr">
        <is>
          <t>INE736A01011</t>
        </is>
      </c>
      <c r="C81" s="17" t="inlineStr">
        <is>
          <t>Capital Markets</t>
        </is>
      </c>
      <c r="D81" s="156" t="n">
        <v>170937</v>
      </c>
      <c r="E81" s="7" t="n">
        <v>2493.29</v>
      </c>
      <c r="F81" s="8" t="n">
        <v>0.0049</v>
      </c>
      <c r="G81" s="39" t="n"/>
    </row>
    <row r="82">
      <c r="A82" s="38" t="inlineStr">
        <is>
          <t>Jamna Auto Industries Ltd.</t>
        </is>
      </c>
      <c r="B82" s="17" t="inlineStr">
        <is>
          <t>INE039C01032</t>
        </is>
      </c>
      <c r="C82" s="17" t="inlineStr">
        <is>
          <t>Auto Components</t>
        </is>
      </c>
      <c r="D82" s="156" t="n">
        <v>2463529</v>
      </c>
      <c r="E82" s="7" t="n">
        <v>2479.05</v>
      </c>
      <c r="F82" s="8" t="n">
        <v>0.0049</v>
      </c>
      <c r="G82" s="39" t="n"/>
    </row>
    <row r="83">
      <c r="A83" s="38" t="inlineStr">
        <is>
          <t>RHI Magnesita India Ltd.</t>
        </is>
      </c>
      <c r="B83" s="17" t="inlineStr">
        <is>
          <t>INE743M01012</t>
        </is>
      </c>
      <c r="C83" s="17" t="inlineStr">
        <is>
          <t>Industrial Products</t>
        </is>
      </c>
      <c r="D83" s="156" t="n">
        <v>554685</v>
      </c>
      <c r="E83" s="7" t="n">
        <v>2445.61</v>
      </c>
      <c r="F83" s="8" t="n">
        <v>0.0048</v>
      </c>
      <c r="G83" s="39" t="n"/>
    </row>
    <row r="84">
      <c r="A84" s="38" t="inlineStr">
        <is>
          <t>Concord Biotech Ltd.</t>
        </is>
      </c>
      <c r="B84" s="17" t="inlineStr">
        <is>
          <t>INE338H01029</t>
        </is>
      </c>
      <c r="C84" s="17" t="inlineStr">
        <is>
          <t>Pharmaceuticals &amp; Biotechnology</t>
        </is>
      </c>
      <c r="D84" s="156" t="n">
        <v>145577</v>
      </c>
      <c r="E84" s="7" t="n">
        <v>2398.67</v>
      </c>
      <c r="F84" s="8" t="n">
        <v>0.0047</v>
      </c>
      <c r="G84" s="39" t="n"/>
    </row>
    <row r="85">
      <c r="A85" s="38" t="inlineStr">
        <is>
          <t>Vedant Fashions Ltd.</t>
        </is>
      </c>
      <c r="B85" s="17" t="inlineStr">
        <is>
          <t>INE825V01034</t>
        </is>
      </c>
      <c r="C85" s="17" t="inlineStr">
        <is>
          <t>Retailing</t>
        </is>
      </c>
      <c r="D85" s="156" t="n">
        <v>346090</v>
      </c>
      <c r="E85" s="7" t="n">
        <v>2388.54</v>
      </c>
      <c r="F85" s="8" t="n">
        <v>0.0047</v>
      </c>
      <c r="G85" s="39" t="n"/>
    </row>
    <row r="86">
      <c r="A86" s="38" t="inlineStr">
        <is>
          <t>Carraro India Ltd.</t>
        </is>
      </c>
      <c r="B86" s="17" t="inlineStr">
        <is>
          <t>INE0V7W01012</t>
        </is>
      </c>
      <c r="C86" s="17" t="inlineStr">
        <is>
          <t>Auto Components</t>
        </is>
      </c>
      <c r="D86" s="156" t="n">
        <v>496827</v>
      </c>
      <c r="E86" s="7" t="n">
        <v>2268.51</v>
      </c>
      <c r="F86" s="8" t="n">
        <v>0.0045</v>
      </c>
      <c r="G86" s="39" t="n"/>
    </row>
    <row r="87">
      <c r="A87" s="38" t="inlineStr">
        <is>
          <t>GMM Pfaudler Ltd.</t>
        </is>
      </c>
      <c r="B87" s="17" t="inlineStr">
        <is>
          <t>INE541A01023</t>
        </is>
      </c>
      <c r="C87" s="17" t="inlineStr">
        <is>
          <t>Industrial Manufacturing</t>
        </is>
      </c>
      <c r="D87" s="156" t="n">
        <v>208735</v>
      </c>
      <c r="E87" s="7" t="n">
        <v>2211.96</v>
      </c>
      <c r="F87" s="8" t="n">
        <v>0.0044</v>
      </c>
      <c r="G87" s="39" t="n"/>
    </row>
    <row r="88">
      <c r="A88" s="38" t="inlineStr">
        <is>
          <t>Emami Ltd.</t>
        </is>
      </c>
      <c r="B88" s="17" t="inlineStr">
        <is>
          <t>INE548C01032</t>
        </is>
      </c>
      <c r="C88" s="17" t="inlineStr">
        <is>
          <t>Personal Products</t>
        </is>
      </c>
      <c r="D88" s="156" t="n">
        <v>395896</v>
      </c>
      <c r="E88" s="7" t="n">
        <v>2130.91</v>
      </c>
      <c r="F88" s="8" t="n">
        <v>0.0042</v>
      </c>
      <c r="G88" s="39" t="n"/>
    </row>
    <row r="89">
      <c r="A89" s="38" t="inlineStr">
        <is>
          <t>Voltamp Transformers Ltd.</t>
        </is>
      </c>
      <c r="B89" s="17" t="inlineStr">
        <is>
          <t>INE540H01012</t>
        </is>
      </c>
      <c r="C89" s="17" t="inlineStr">
        <is>
          <t>Electrical Equipment</t>
        </is>
      </c>
      <c r="D89" s="156" t="n">
        <v>29330</v>
      </c>
      <c r="E89" s="7" t="n">
        <v>2122.17</v>
      </c>
      <c r="F89" s="8" t="n">
        <v>0.0042</v>
      </c>
      <c r="G89" s="39" t="n"/>
    </row>
    <row r="90">
      <c r="A90" s="38" t="inlineStr">
        <is>
          <t>Equitas Small Finance Bank Ltd.</t>
        </is>
      </c>
      <c r="B90" s="17" t="inlineStr">
        <is>
          <t>INE063P01018</t>
        </is>
      </c>
      <c r="C90" s="17" t="inlineStr">
        <is>
          <t>Banks</t>
        </is>
      </c>
      <c r="D90" s="156" t="n">
        <v>3674574</v>
      </c>
      <c r="E90" s="7" t="n">
        <v>2101.12</v>
      </c>
      <c r="F90" s="8" t="n">
        <v>0.0042</v>
      </c>
      <c r="G90" s="39" t="n"/>
    </row>
    <row r="91">
      <c r="A91" s="38" t="inlineStr">
        <is>
          <t>Whirlpool of India Ltd.</t>
        </is>
      </c>
      <c r="B91" s="17" t="inlineStr">
        <is>
          <t>INE716A01013</t>
        </is>
      </c>
      <c r="C91" s="17" t="inlineStr">
        <is>
          <t>Consumer Durables</t>
        </is>
      </c>
      <c r="D91" s="156" t="n">
        <v>143113</v>
      </c>
      <c r="E91" s="7" t="n">
        <v>1704.76</v>
      </c>
      <c r="F91" s="8" t="n">
        <v>0.0034</v>
      </c>
      <c r="G91" s="39" t="n"/>
    </row>
    <row r="92">
      <c r="A92" s="38" t="inlineStr">
        <is>
          <t>Rolex Rings Ltd.</t>
        </is>
      </c>
      <c r="B92" s="17" t="inlineStr">
        <is>
          <t>INE645S01016</t>
        </is>
      </c>
      <c r="C92" s="17" t="inlineStr">
        <is>
          <t>Auto Components</t>
        </is>
      </c>
      <c r="D92" s="156" t="n">
        <v>131427</v>
      </c>
      <c r="E92" s="7" t="n">
        <v>1700.67</v>
      </c>
      <c r="F92" s="8" t="n">
        <v>0.0034</v>
      </c>
      <c r="G92" s="39" t="n"/>
    </row>
    <row r="93">
      <c r="A93" s="38" t="inlineStr">
        <is>
          <t>Tejas Networks Ltd.</t>
        </is>
      </c>
      <c r="B93" s="17" t="inlineStr">
        <is>
          <t>INE010J01012</t>
        </is>
      </c>
      <c r="C93" s="17" t="inlineStr">
        <is>
          <t>Telecom - Equipment &amp; Accessories</t>
        </is>
      </c>
      <c r="D93" s="156" t="n">
        <v>214064</v>
      </c>
      <c r="E93" s="7" t="n">
        <v>1253.13</v>
      </c>
      <c r="F93" s="8" t="n">
        <v>0.0025</v>
      </c>
      <c r="G93" s="39" t="n"/>
    </row>
    <row r="94">
      <c r="A94" s="38" t="inlineStr">
        <is>
          <t>HDB Financial Services Ltd.</t>
        </is>
      </c>
      <c r="B94" s="17" t="inlineStr">
        <is>
          <t>INE756I01012</t>
        </is>
      </c>
      <c r="C94" s="17" t="inlineStr">
        <is>
          <t>Finance</t>
        </is>
      </c>
      <c r="D94" s="156" t="n">
        <v>70282</v>
      </c>
      <c r="E94" s="7" t="n">
        <v>527.33</v>
      </c>
      <c r="F94" s="8" t="n">
        <v>0.001</v>
      </c>
      <c r="G94" s="39" t="n"/>
    </row>
    <row r="95">
      <c r="A95" s="38" t="inlineStr">
        <is>
          <t>Rajratan Global Wire Ltd.</t>
        </is>
      </c>
      <c r="B95" s="17" t="inlineStr">
        <is>
          <t>INE451D01029</t>
        </is>
      </c>
      <c r="C95" s="17" t="inlineStr">
        <is>
          <t>Auto Components</t>
        </is>
      </c>
      <c r="D95" s="156" t="n">
        <v>154793</v>
      </c>
      <c r="E95" s="7" t="n">
        <v>488.29</v>
      </c>
      <c r="F95" s="8" t="n">
        <v>0.001</v>
      </c>
      <c r="G95" s="39" t="n"/>
    </row>
    <row r="96">
      <c r="A96" s="40" t="inlineStr">
        <is>
          <t>Sub Total</t>
        </is>
      </c>
      <c r="B96" s="18" t="n"/>
      <c r="C96" s="18" t="n"/>
      <c r="D96" s="157" t="n"/>
      <c r="E96" s="20" t="n">
        <v>492194.86</v>
      </c>
      <c r="F96" s="21" t="n">
        <v>0.9731</v>
      </c>
      <c r="G96" s="41" t="n"/>
    </row>
    <row r="97">
      <c r="A97" s="40" t="inlineStr">
        <is>
          <t>(b) Unlisted</t>
        </is>
      </c>
      <c r="B97" s="17" t="n"/>
      <c r="C97" s="17" t="n"/>
      <c r="D97" s="156" t="n"/>
      <c r="E97" s="7" t="n"/>
      <c r="F97" s="8" t="n"/>
      <c r="G97" s="39" t="n"/>
    </row>
    <row r="98">
      <c r="A98" s="40" t="inlineStr">
        <is>
          <t>Sub Total</t>
        </is>
      </c>
      <c r="B98" s="17" t="n"/>
      <c r="C98" s="17" t="n"/>
      <c r="D98" s="156" t="n"/>
      <c r="E98" s="22" t="inlineStr">
        <is>
          <t>NIL</t>
        </is>
      </c>
      <c r="F98" s="23" t="inlineStr">
        <is>
          <t>NIL</t>
        </is>
      </c>
      <c r="G98" s="39" t="n"/>
    </row>
    <row r="99">
      <c r="A99" s="42" t="inlineStr">
        <is>
          <t>TOTAL</t>
        </is>
      </c>
      <c r="B99" s="145" t="n"/>
      <c r="C99" s="145" t="n"/>
      <c r="D99" s="158" t="n"/>
      <c r="E99" s="14" t="n">
        <v>492194.86</v>
      </c>
      <c r="F99" s="15" t="n">
        <v>0.9731</v>
      </c>
      <c r="G99" s="41" t="n"/>
    </row>
    <row r="100">
      <c r="A100" s="38" t="n"/>
      <c r="B100" s="17" t="n"/>
      <c r="C100" s="17" t="n"/>
      <c r="D100" s="156" t="n"/>
      <c r="E100" s="7" t="n"/>
      <c r="F100" s="8" t="n"/>
      <c r="G100" s="39" t="n"/>
    </row>
    <row r="101">
      <c r="A101" s="38" t="n"/>
      <c r="B101" s="17" t="n"/>
      <c r="C101" s="17" t="n"/>
      <c r="D101" s="156" t="n"/>
      <c r="E101" s="7" t="n"/>
      <c r="F101" s="8" t="n"/>
      <c r="G101" s="39" t="n"/>
    </row>
    <row r="102">
      <c r="A102" s="40" t="inlineStr">
        <is>
          <t>Investment in Mutual fund</t>
        </is>
      </c>
      <c r="B102" s="17" t="n"/>
      <c r="C102" s="17" t="n"/>
      <c r="D102" s="156" t="n"/>
      <c r="E102" s="7" t="n"/>
      <c r="F102" s="8" t="n"/>
      <c r="G102" s="39" t="n"/>
    </row>
    <row r="103">
      <c r="A103" s="38" t="inlineStr">
        <is>
          <t>Edelweiss Liquid Fund - Direct Pl -Gr</t>
        </is>
      </c>
      <c r="B103" s="17" t="inlineStr">
        <is>
          <t>INF754K01GM4</t>
        </is>
      </c>
      <c r="C103" s="17" t="n"/>
      <c r="D103" s="156" t="n">
        <v>75304.41899999999</v>
      </c>
      <c r="E103" s="7" t="n">
        <v>2603.82</v>
      </c>
      <c r="F103" s="8" t="n">
        <v>0.0051</v>
      </c>
      <c r="G103" s="39" t="n"/>
    </row>
    <row r="104">
      <c r="A104" s="38" t="n"/>
      <c r="B104" s="17" t="n"/>
      <c r="C104" s="17" t="n"/>
      <c r="D104" s="156" t="n"/>
      <c r="E104" s="7" t="n"/>
      <c r="F104" s="8" t="n"/>
      <c r="G104" s="39" t="n"/>
    </row>
    <row r="105">
      <c r="A105" s="42" t="inlineStr">
        <is>
          <t>TOTAL</t>
        </is>
      </c>
      <c r="B105" s="145" t="n"/>
      <c r="C105" s="145" t="n"/>
      <c r="D105" s="158" t="n"/>
      <c r="E105" s="20" t="n">
        <v>2603.82</v>
      </c>
      <c r="F105" s="21" t="n">
        <v>0.0051</v>
      </c>
      <c r="G105" s="41" t="n"/>
    </row>
    <row r="106">
      <c r="A106" s="38" t="n"/>
      <c r="B106" s="17" t="n"/>
      <c r="C106" s="17" t="n"/>
      <c r="D106" s="156" t="n"/>
      <c r="E106" s="7" t="n"/>
      <c r="F106" s="8" t="n"/>
      <c r="G106" s="39" t="n"/>
    </row>
    <row r="107">
      <c r="A107" s="40" t="inlineStr">
        <is>
          <t>TREPS / Reverse Repo</t>
        </is>
      </c>
      <c r="B107" s="17" t="n"/>
      <c r="C107" s="17" t="n"/>
      <c r="D107" s="156" t="n"/>
      <c r="E107" s="7" t="n"/>
      <c r="F107" s="8" t="n"/>
      <c r="G107" s="39" t="n"/>
    </row>
    <row r="108">
      <c r="A108" s="38" t="inlineStr">
        <is>
          <t>Clearing Corporation of India Ltd.</t>
        </is>
      </c>
      <c r="B108" s="17" t="n"/>
      <c r="C108" s="17" t="n"/>
      <c r="D108" s="156" t="n"/>
      <c r="E108" s="7" t="n">
        <v>15205.72</v>
      </c>
      <c r="F108" s="8" t="n">
        <v>0.0301</v>
      </c>
      <c r="G108" s="39" t="n">
        <v>0.05471</v>
      </c>
    </row>
    <row r="109">
      <c r="A109" s="40" t="inlineStr">
        <is>
          <t>Sub Total</t>
        </is>
      </c>
      <c r="B109" s="18" t="n"/>
      <c r="C109" s="18" t="n"/>
      <c r="D109" s="157" t="n"/>
      <c r="E109" s="20" t="n">
        <v>15205.72</v>
      </c>
      <c r="F109" s="21" t="n">
        <v>0.0301</v>
      </c>
      <c r="G109" s="41" t="n"/>
    </row>
    <row r="110">
      <c r="A110" s="38" t="n"/>
      <c r="B110" s="17" t="n"/>
      <c r="C110" s="17" t="n"/>
      <c r="D110" s="156" t="n"/>
      <c r="E110" s="7" t="n"/>
      <c r="F110" s="8" t="n"/>
      <c r="G110" s="39" t="n"/>
    </row>
    <row r="111">
      <c r="A111" s="42" t="inlineStr">
        <is>
          <t>TOTAL</t>
        </is>
      </c>
      <c r="B111" s="145" t="n"/>
      <c r="C111" s="145" t="n"/>
      <c r="D111" s="158" t="n"/>
      <c r="E111" s="20" t="n">
        <v>15205.72</v>
      </c>
      <c r="F111" s="21" t="n">
        <v>0.0301</v>
      </c>
      <c r="G111" s="41" t="n"/>
    </row>
    <row r="112">
      <c r="A112" s="38" t="inlineStr">
        <is>
          <t>Accrued Interest</t>
        </is>
      </c>
      <c r="B112" s="17" t="n"/>
      <c r="C112" s="17" t="n"/>
      <c r="D112" s="156" t="n"/>
      <c r="E112" s="7" t="n">
        <v>2.2791917</v>
      </c>
      <c r="F112" s="49" t="inlineStr">
        <is>
          <t>$0.00%</t>
        </is>
      </c>
      <c r="G112" s="39" t="n"/>
    </row>
    <row r="113">
      <c r="A113" s="38" t="inlineStr">
        <is>
          <t>Net Receivables/(Payables)</t>
        </is>
      </c>
      <c r="B113" s="17" t="n"/>
      <c r="C113" s="17" t="n"/>
      <c r="D113" s="156" t="n"/>
      <c r="E113" s="159" t="n">
        <v>-4280.6091917</v>
      </c>
      <c r="F113" s="160" t="n">
        <v>-0.008304000000000001</v>
      </c>
      <c r="G113" s="39" t="n">
        <v>0.054709</v>
      </c>
    </row>
    <row r="114">
      <c r="A114" s="45" t="inlineStr">
        <is>
          <t>GRAND TOTAL</t>
        </is>
      </c>
      <c r="B114" s="19" t="n"/>
      <c r="C114" s="19" t="n"/>
      <c r="D114" s="161" t="n"/>
      <c r="E114" s="14" t="n">
        <v>505726.07</v>
      </c>
      <c r="F114" s="15" t="n">
        <v>1</v>
      </c>
      <c r="G114" s="46" t="n"/>
    </row>
    <row r="115">
      <c r="A115" s="29" t="n"/>
      <c r="G115" s="30" t="n"/>
    </row>
    <row r="116">
      <c r="A116" s="47" t="inlineStr">
        <is>
          <t xml:space="preserve">$ Less than 0.01% of Net Asset Value </t>
        </is>
      </c>
      <c r="G116" s="30" t="n"/>
    </row>
    <row r="117">
      <c r="A117" s="29" t="n"/>
      <c r="G117" s="30" t="n"/>
    </row>
    <row r="118">
      <c r="A118" s="47" t="inlineStr">
        <is>
          <t>Notes:</t>
        </is>
      </c>
      <c r="G118" s="30" t="n"/>
    </row>
    <row r="119">
      <c r="A119" s="48" t="inlineStr">
        <is>
          <t>1. Security in default beyond its maturiy date</t>
        </is>
      </c>
      <c r="B119" s="49" t="inlineStr">
        <is>
          <t>NIL</t>
        </is>
      </c>
      <c r="G119" s="30" t="n"/>
    </row>
    <row r="120">
      <c r="A120" s="29" t="inlineStr">
        <is>
          <t>2. Net Asset Value (Rs. per unit)</t>
        </is>
      </c>
      <c r="G120" s="30" t="n"/>
    </row>
    <row r="121">
      <c r="A121" s="29" t="inlineStr">
        <is>
          <t>Plan /option (Face Value 10)</t>
        </is>
      </c>
      <c r="B121" s="49" t="inlineStr">
        <is>
          <t>As on</t>
        </is>
      </c>
      <c r="C121" s="49" t="inlineStr">
        <is>
          <t>As on</t>
        </is>
      </c>
      <c r="G121" s="30" t="n"/>
    </row>
    <row r="122">
      <c r="A122" s="29" t="n"/>
      <c r="B122" s="50" t="n">
        <v>45747</v>
      </c>
      <c r="C122" s="50" t="n">
        <v>45930</v>
      </c>
      <c r="G122" s="30" t="n"/>
    </row>
    <row r="123">
      <c r="A123" s="29" t="inlineStr">
        <is>
          <t>Direct Plan Growth Option</t>
        </is>
      </c>
      <c r="B123" t="n">
        <v>42.766</v>
      </c>
      <c r="C123" t="n">
        <v>47.771</v>
      </c>
      <c r="G123" s="51" t="n"/>
    </row>
    <row r="124">
      <c r="A124" s="29" t="inlineStr">
        <is>
          <t>Direct Plan IDCW Option</t>
        </is>
      </c>
      <c r="B124" t="n">
        <v>37.413</v>
      </c>
      <c r="C124" t="n">
        <v>41.792</v>
      </c>
      <c r="G124" s="51" t="n"/>
    </row>
    <row r="125">
      <c r="A125" s="29" t="inlineStr">
        <is>
          <t>Regular Plan Growth Option</t>
        </is>
      </c>
      <c r="B125" t="n">
        <v>38.846</v>
      </c>
      <c r="C125" s="162" t="n">
        <v>43.09</v>
      </c>
      <c r="G125" s="51" t="n"/>
    </row>
    <row r="126">
      <c r="A126" s="29" t="inlineStr">
        <is>
          <t>Regular Plan IDCW Option</t>
        </is>
      </c>
      <c r="B126" t="n">
        <v>33.756</v>
      </c>
      <c r="C126" t="n">
        <v>37.444</v>
      </c>
      <c r="G126" s="51" t="n"/>
    </row>
    <row r="127">
      <c r="A127" s="29" t="n"/>
      <c r="G127" s="51" t="n"/>
    </row>
    <row r="128">
      <c r="A128" s="29" t="inlineStr">
        <is>
          <t xml:space="preserve">3. Total Dividend (Net) declared during the half year period </t>
        </is>
      </c>
      <c r="B128" s="49" t="inlineStr">
        <is>
          <t>NIL</t>
        </is>
      </c>
      <c r="G128" s="30" t="n"/>
    </row>
    <row r="129">
      <c r="A129" s="29" t="inlineStr">
        <is>
          <t>4. Bonus was declared during the half year period</t>
        </is>
      </c>
      <c r="B129" s="49" t="inlineStr">
        <is>
          <t>NIL</t>
        </is>
      </c>
      <c r="G129" s="30" t="n"/>
    </row>
    <row r="130" ht="17.5" customHeight="1">
      <c r="A130" s="48" t="inlineStr">
        <is>
          <t>5. Investment in Repo of Corporate Debt Securities as at September 30, 2025</t>
        </is>
      </c>
      <c r="B130" s="49" t="inlineStr">
        <is>
          <t>NIL</t>
        </is>
      </c>
      <c r="G130" s="30" t="n"/>
    </row>
    <row r="131">
      <c r="A131" s="48" t="inlineStr">
        <is>
          <t>6. Investment in foreign securities/ADRs/GDRs as at September 30,2025</t>
        </is>
      </c>
      <c r="B131" s="49" t="inlineStr">
        <is>
          <t>NIL</t>
        </is>
      </c>
      <c r="G131" s="30" t="n"/>
    </row>
    <row r="132">
      <c r="A132" s="29" t="inlineStr">
        <is>
          <t>7. Portfolio Turnover Ratio</t>
        </is>
      </c>
      <c r="B132" s="52" t="n">
        <v>0.2751</v>
      </c>
      <c r="G132" s="30" t="n"/>
    </row>
    <row r="133" ht="29" customHeight="1">
      <c r="A133" s="48" t="inlineStr">
        <is>
          <t>8. Total gross exposure to derivative instruments (excluding reversed positions) as at September 30, 2025 (Rs. in Lakhs)</t>
        </is>
      </c>
      <c r="B133" s="49" t="inlineStr">
        <is>
          <t>NIL</t>
        </is>
      </c>
      <c r="G133" s="30" t="n"/>
    </row>
    <row r="134" ht="29" customHeight="1">
      <c r="A134" s="48" t="inlineStr">
        <is>
          <t>9. Margin Deposits includes Margin money placed on derivatives other than margin money placed with bank</t>
        </is>
      </c>
      <c r="B134" s="49" t="inlineStr">
        <is>
          <t>NIL</t>
        </is>
      </c>
      <c r="G134" s="30" t="n"/>
    </row>
    <row r="135" ht="29" customHeight="1">
      <c r="A135" s="48" t="inlineStr">
        <is>
          <t>10. Value of investment made by other schemes under same management (Rs. In Lakhs)</t>
        </is>
      </c>
      <c r="B135" s="49" t="inlineStr">
        <is>
          <t>NIL</t>
        </is>
      </c>
      <c r="G135" s="30" t="n"/>
    </row>
    <row r="136">
      <c r="A136" s="48" t="inlineStr">
        <is>
          <t>11. Number of instance of deviation In valuation of securities</t>
        </is>
      </c>
      <c r="B136" s="49" t="inlineStr">
        <is>
          <t>NIL</t>
        </is>
      </c>
      <c r="G136" s="30" t="n"/>
    </row>
    <row r="137" ht="15" customHeight="1" thickBot="1">
      <c r="A137" s="54" t="inlineStr">
        <is>
          <t>12. Total value and percentage of illiquid equity shares / securities</t>
        </is>
      </c>
      <c r="B137" s="55" t="inlineStr">
        <is>
          <t>NIL</t>
        </is>
      </c>
      <c r="C137" s="56" t="n"/>
      <c r="D137" s="56" t="n"/>
      <c r="E137" s="56" t="n"/>
      <c r="F137" s="56" t="n"/>
      <c r="G137" s="57" t="n"/>
    </row>
    <row r="139" ht="70" customHeight="1">
      <c r="A139" s="177" t="inlineStr">
        <is>
          <t>Scheme Name</t>
        </is>
      </c>
      <c r="B139" s="177" t="inlineStr">
        <is>
          <t>Risk- O - Meter</t>
        </is>
      </c>
      <c r="C139" s="177" t="inlineStr">
        <is>
          <t>Benchmark of the Scheme</t>
        </is>
      </c>
      <c r="D139" s="177" t="inlineStr">
        <is>
          <t>Benchmark Risk-o-meter</t>
        </is>
      </c>
    </row>
    <row r="140" ht="70" customHeight="1">
      <c r="A140" s="177" t="inlineStr">
        <is>
          <t>Edelweiss Small Cap Fund</t>
        </is>
      </c>
      <c r="B140" s="177" t="n"/>
      <c r="C140" s="177" t="inlineStr">
        <is>
          <t>Nifty Smallcap 250 - TRI</t>
        </is>
      </c>
      <c r="D140" s="177" t="n"/>
      <c r="E140" t="inlineStr"/>
    </row>
  </sheetData>
  <mergeCells count="2">
    <mergeCell ref="A3:G3"/>
    <mergeCell ref="A4:G4"/>
  </mergeCells>
  <pageMargins left="0.7" right="0.7" top="0.75" bottom="0.75" header="0.3" footer="0.3"/>
  <pageSetup orientation="portrait" horizontalDpi="300" verticalDpi="300"/>
  <drawing xmlns:r="http://schemas.openxmlformats.org/officeDocument/2006/relationships" r:id="rId1"/>
</worksheet>
</file>

<file path=xl/worksheets/sheet28.xml><?xml version="1.0" encoding="utf-8"?>
<worksheet xmlns="http://schemas.openxmlformats.org/spreadsheetml/2006/main">
  <sheetPr>
    <outlinePr summaryBelow="1" summaryRight="1"/>
    <pageSetUpPr/>
  </sheetPr>
  <dimension ref="A1:H307"/>
  <sheetViews>
    <sheetView showGridLines="0" workbookViewId="0">
      <pane ySplit="6" topLeftCell="A7" activePane="bottomLeft" state="frozen"/>
      <selection activeCell="A7" sqref="A7"/>
      <selection pane="bottomLeft" activeCell="A7" sqref="A7"/>
    </sheetView>
  </sheetViews>
  <sheetFormatPr baseColWidth="8" defaultRowHeight="14.5"/>
  <cols>
    <col width="66.453125" customWidth="1" min="1" max="1"/>
    <col width="22" customWidth="1" min="2" max="2"/>
    <col width="26.7265625" customWidth="1" min="3" max="3"/>
    <col width="22" customWidth="1" min="4" max="4"/>
    <col width="16.453125" customWidth="1" min="5" max="5"/>
    <col width="22" customWidth="1" min="6" max="6"/>
    <col width="6.1796875" bestFit="1" customWidth="1" style="2" min="7" max="7"/>
    <col width="70.26953125" bestFit="1" customWidth="1" min="12" max="12"/>
    <col width="10.81640625" bestFit="1" customWidth="1" min="13" max="13"/>
    <col width="10.54296875" bestFit="1" customWidth="1" min="14" max="14"/>
    <col width="12" bestFit="1" customWidth="1" min="15" max="15"/>
    <col width="12.54296875" customWidth="1" min="16" max="16"/>
  </cols>
  <sheetData>
    <row r="1">
      <c r="A1" s="85" t="inlineStr">
        <is>
          <t>Edelweiss Mutual Fund</t>
        </is>
      </c>
    </row>
    <row r="2" ht="29.5" customHeight="1" thickBot="1">
      <c r="A2" s="86" t="inlineStr">
        <is>
          <t xml:space="preserve">Edelweiss House, 10th Floor, Off. C.S.T. Road, Kalina, Santacruz (E), Mumbai 400098, Maharashtra  </t>
        </is>
      </c>
    </row>
    <row r="3" ht="36.75" customHeight="1">
      <c r="A3" s="148" t="inlineStr">
        <is>
          <t>PORTFOLIO STATEMENT OF EDELWEISS NIFTY LARGE MID CAP 250 INDEX FUND AS ON SEPTEMBER 30, 2025</t>
        </is>
      </c>
      <c r="B3" s="149" t="n"/>
      <c r="C3" s="149" t="n"/>
      <c r="D3" s="149" t="n"/>
      <c r="E3" s="149" t="n"/>
      <c r="F3" s="149" t="n"/>
      <c r="G3" s="150" t="n"/>
      <c r="H3" s="28">
        <f>HYPERLINK("[EDEL_HY Portfolio 30-Sep-2025 Final.xlsx]Index!A1","Index")</f>
        <v/>
      </c>
    </row>
    <row r="4" ht="19.5" customHeight="1">
      <c r="A4" s="151" t="inlineStr">
        <is>
          <t>(An Open-ended Equity Scheme replicating Nifty LargeMidcap 250 Index)</t>
        </is>
      </c>
      <c r="G4" s="51" t="n"/>
    </row>
    <row r="5">
      <c r="A5" s="29" t="n"/>
      <c r="G5" s="30" t="n"/>
    </row>
    <row r="6" ht="48" customHeight="1">
      <c r="A6" s="31" t="inlineStr">
        <is>
          <t>Name of the Instrument</t>
        </is>
      </c>
      <c r="B6" s="32" t="inlineStr">
        <is>
          <t>ISIN</t>
        </is>
      </c>
      <c r="C6" s="32" t="inlineStr">
        <is>
          <t>Rating/Industry</t>
        </is>
      </c>
      <c r="D6" s="152" t="inlineStr">
        <is>
          <t>Quantity</t>
        </is>
      </c>
      <c r="E6" s="34" t="inlineStr">
        <is>
          <t>Market/Fair Value(Rs. In Lacs)</t>
        </is>
      </c>
      <c r="F6" s="34" t="inlineStr">
        <is>
          <t>% to Net Assets</t>
        </is>
      </c>
      <c r="G6" s="35" t="inlineStr">
        <is>
          <t>YIELD</t>
        </is>
      </c>
    </row>
    <row r="7">
      <c r="A7" s="36" t="n"/>
      <c r="B7" s="16" t="n"/>
      <c r="C7" s="16" t="n"/>
      <c r="D7" s="153" t="n"/>
      <c r="E7" s="154" t="n"/>
      <c r="F7" s="155" t="n"/>
      <c r="G7" s="37" t="n"/>
    </row>
    <row r="8">
      <c r="A8" s="40" t="inlineStr">
        <is>
          <t>Equity &amp; Equity related</t>
        </is>
      </c>
      <c r="B8" s="17" t="n"/>
      <c r="C8" s="17" t="n"/>
      <c r="D8" s="156" t="n"/>
      <c r="E8" s="7" t="n"/>
      <c r="F8" s="8" t="n"/>
      <c r="G8" s="39" t="n"/>
    </row>
    <row r="9">
      <c r="A9" s="40" t="inlineStr">
        <is>
          <t>(a)Listed / Awaiting listing on Stock Exchanges</t>
        </is>
      </c>
      <c r="B9" s="17" t="n"/>
      <c r="C9" s="17" t="n"/>
      <c r="D9" s="156" t="n"/>
      <c r="E9" s="7" t="n"/>
      <c r="F9" s="8" t="n"/>
      <c r="G9" s="39" t="n"/>
    </row>
    <row r="10">
      <c r="A10" s="38" t="inlineStr">
        <is>
          <t>HDFC Bank Ltd.</t>
        </is>
      </c>
      <c r="B10" s="17" t="inlineStr">
        <is>
          <t>INE040A01034</t>
        </is>
      </c>
      <c r="C10" s="17" t="inlineStr">
        <is>
          <t>Banks</t>
        </is>
      </c>
      <c r="D10" s="156" t="n">
        <v>167189</v>
      </c>
      <c r="E10" s="7" t="n">
        <v>1589.97</v>
      </c>
      <c r="F10" s="8" t="n">
        <v>0.0537</v>
      </c>
      <c r="G10" s="39" t="n"/>
    </row>
    <row r="11">
      <c r="A11" s="38" t="inlineStr">
        <is>
          <t>ICICI Bank Ltd.</t>
        </is>
      </c>
      <c r="B11" s="17" t="inlineStr">
        <is>
          <t>INE090A01021</t>
        </is>
      </c>
      <c r="C11" s="17" t="inlineStr">
        <is>
          <t>Banks</t>
        </is>
      </c>
      <c r="D11" s="156" t="n">
        <v>78116</v>
      </c>
      <c r="E11" s="7" t="n">
        <v>1053</v>
      </c>
      <c r="F11" s="8" t="n">
        <v>0.0356</v>
      </c>
      <c r="G11" s="39" t="n"/>
    </row>
    <row r="12">
      <c r="A12" s="38" t="inlineStr">
        <is>
          <t>Reliance Industries Ltd.</t>
        </is>
      </c>
      <c r="B12" s="17" t="inlineStr">
        <is>
          <t>INE002A01018</t>
        </is>
      </c>
      <c r="C12" s="17" t="inlineStr">
        <is>
          <t>Petroleum Products</t>
        </is>
      </c>
      <c r="D12" s="156" t="n">
        <v>74105</v>
      </c>
      <c r="E12" s="7" t="n">
        <v>1010.79</v>
      </c>
      <c r="F12" s="8" t="n">
        <v>0.0342</v>
      </c>
      <c r="G12" s="39" t="n"/>
    </row>
    <row r="13">
      <c r="A13" s="38" t="inlineStr">
        <is>
          <t>Infosys Ltd.</t>
        </is>
      </c>
      <c r="B13" s="17" t="inlineStr">
        <is>
          <t>INE009A01021</t>
        </is>
      </c>
      <c r="C13" s="17" t="inlineStr">
        <is>
          <t>IT - Software</t>
        </is>
      </c>
      <c r="D13" s="156" t="n">
        <v>39437</v>
      </c>
      <c r="E13" s="7" t="n">
        <v>568.6</v>
      </c>
      <c r="F13" s="8" t="n">
        <v>0.0192</v>
      </c>
      <c r="G13" s="39" t="n"/>
    </row>
    <row r="14">
      <c r="A14" s="38" t="inlineStr">
        <is>
          <t>Bharti Airtel Ltd.</t>
        </is>
      </c>
      <c r="B14" s="17" t="inlineStr">
        <is>
          <t>INE397D01024</t>
        </is>
      </c>
      <c r="C14" s="17" t="inlineStr">
        <is>
          <t>Telecom - Services</t>
        </is>
      </c>
      <c r="D14" s="156" t="n">
        <v>29835</v>
      </c>
      <c r="E14" s="7" t="n">
        <v>560.42</v>
      </c>
      <c r="F14" s="8" t="n">
        <v>0.0189</v>
      </c>
      <c r="G14" s="39" t="n"/>
    </row>
    <row r="15">
      <c r="A15" s="38" t="inlineStr">
        <is>
          <t>Larsen &amp; Toubro Ltd.</t>
        </is>
      </c>
      <c r="B15" s="17" t="inlineStr">
        <is>
          <t>INE018A01030</t>
        </is>
      </c>
      <c r="C15" s="17" t="inlineStr">
        <is>
          <t>Construction</t>
        </is>
      </c>
      <c r="D15" s="156" t="n">
        <v>12855</v>
      </c>
      <c r="E15" s="7" t="n">
        <v>470.36</v>
      </c>
      <c r="F15" s="8" t="n">
        <v>0.0159</v>
      </c>
      <c r="G15" s="39" t="n"/>
    </row>
    <row r="16">
      <c r="A16" s="38" t="inlineStr">
        <is>
          <t>ITC Ltd.</t>
        </is>
      </c>
      <c r="B16" s="17" t="inlineStr">
        <is>
          <t>INE154A01025</t>
        </is>
      </c>
      <c r="C16" s="17" t="inlineStr">
        <is>
          <t>Diversified FMCG</t>
        </is>
      </c>
      <c r="D16" s="156" t="n">
        <v>105466</v>
      </c>
      <c r="E16" s="7" t="n">
        <v>423.5</v>
      </c>
      <c r="F16" s="8" t="n">
        <v>0.0143</v>
      </c>
      <c r="G16" s="39" t="n"/>
    </row>
    <row r="17">
      <c r="A17" s="38" t="inlineStr">
        <is>
          <t>State Bank of India</t>
        </is>
      </c>
      <c r="B17" s="17" t="inlineStr">
        <is>
          <t>INE062A01020</t>
        </is>
      </c>
      <c r="C17" s="17" t="inlineStr">
        <is>
          <t>Banks</t>
        </is>
      </c>
      <c r="D17" s="156" t="n">
        <v>45419</v>
      </c>
      <c r="E17" s="7" t="n">
        <v>396.26</v>
      </c>
      <c r="F17" s="8" t="n">
        <v>0.0134</v>
      </c>
      <c r="G17" s="39" t="n"/>
    </row>
    <row r="18">
      <c r="A18" s="38" t="inlineStr">
        <is>
          <t>Axis Bank Ltd.</t>
        </is>
      </c>
      <c r="B18" s="17" t="inlineStr">
        <is>
          <t>INE238A01034</t>
        </is>
      </c>
      <c r="C18" s="17" t="inlineStr">
        <is>
          <t>Banks</t>
        </is>
      </c>
      <c r="D18" s="156" t="n">
        <v>31349</v>
      </c>
      <c r="E18" s="7" t="n">
        <v>354.75</v>
      </c>
      <c r="F18" s="8" t="n">
        <v>0.012</v>
      </c>
      <c r="G18" s="39" t="n"/>
    </row>
    <row r="19">
      <c r="A19" s="38" t="inlineStr">
        <is>
          <t>BSE Ltd.</t>
        </is>
      </c>
      <c r="B19" s="17" t="inlineStr">
        <is>
          <t>INE118H01025</t>
        </is>
      </c>
      <c r="C19" s="17" t="inlineStr">
        <is>
          <t>Capital Markets</t>
        </is>
      </c>
      <c r="D19" s="156" t="n">
        <v>16733</v>
      </c>
      <c r="E19" s="7" t="n">
        <v>341.39</v>
      </c>
      <c r="F19" s="8" t="n">
        <v>0.0115</v>
      </c>
      <c r="G19" s="39" t="n"/>
    </row>
    <row r="20">
      <c r="A20" s="38" t="inlineStr">
        <is>
          <t>Mahindra &amp; Mahindra Ltd.</t>
        </is>
      </c>
      <c r="B20" s="17" t="inlineStr">
        <is>
          <t>INE101A01026</t>
        </is>
      </c>
      <c r="C20" s="17" t="inlineStr">
        <is>
          <t>Automobiles</t>
        </is>
      </c>
      <c r="D20" s="156" t="n">
        <v>9701</v>
      </c>
      <c r="E20" s="7" t="n">
        <v>332.45</v>
      </c>
      <c r="F20" s="8" t="n">
        <v>0.0112</v>
      </c>
      <c r="G20" s="39" t="n"/>
    </row>
    <row r="21">
      <c r="A21" s="38" t="inlineStr">
        <is>
          <t>Tata Consultancy Services Ltd.</t>
        </is>
      </c>
      <c r="B21" s="17" t="inlineStr">
        <is>
          <t>INE467B01029</t>
        </is>
      </c>
      <c r="C21" s="17" t="inlineStr">
        <is>
          <t>IT - Software</t>
        </is>
      </c>
      <c r="D21" s="156" t="n">
        <v>11180</v>
      </c>
      <c r="E21" s="7" t="n">
        <v>322.92</v>
      </c>
      <c r="F21" s="8" t="n">
        <v>0.0109</v>
      </c>
      <c r="G21" s="39" t="n"/>
    </row>
    <row r="22">
      <c r="A22" s="38" t="inlineStr">
        <is>
          <t>Kotak Mahindra Bank Ltd.</t>
        </is>
      </c>
      <c r="B22" s="17" t="inlineStr">
        <is>
          <t>INE237A01028</t>
        </is>
      </c>
      <c r="C22" s="17" t="inlineStr">
        <is>
          <t>Banks</t>
        </is>
      </c>
      <c r="D22" s="156" t="n">
        <v>16098</v>
      </c>
      <c r="E22" s="7" t="n">
        <v>320.78</v>
      </c>
      <c r="F22" s="8" t="n">
        <v>0.0108</v>
      </c>
      <c r="G22" s="39" t="n"/>
    </row>
    <row r="23">
      <c r="A23" s="38" t="inlineStr">
        <is>
          <t>Bajaj Finance Ltd.</t>
        </is>
      </c>
      <c r="B23" s="17" t="inlineStr">
        <is>
          <t>INE296A01032</t>
        </is>
      </c>
      <c r="C23" s="17" t="inlineStr">
        <is>
          <t>Finance</t>
        </is>
      </c>
      <c r="D23" s="156" t="n">
        <v>29125</v>
      </c>
      <c r="E23" s="7" t="n">
        <v>290.93</v>
      </c>
      <c r="F23" s="8" t="n">
        <v>0.0098</v>
      </c>
      <c r="G23" s="39" t="n"/>
    </row>
    <row r="24">
      <c r="A24" s="38" t="inlineStr">
        <is>
          <t>Hero MotoCorp Ltd.</t>
        </is>
      </c>
      <c r="B24" s="17" t="inlineStr">
        <is>
          <t>INE158A01026</t>
        </is>
      </c>
      <c r="C24" s="17" t="inlineStr">
        <is>
          <t>Automobiles</t>
        </is>
      </c>
      <c r="D24" s="156" t="n">
        <v>5283</v>
      </c>
      <c r="E24" s="7" t="n">
        <v>289.11</v>
      </c>
      <c r="F24" s="8" t="n">
        <v>0.0098</v>
      </c>
      <c r="G24" s="39" t="n"/>
    </row>
    <row r="25">
      <c r="A25" s="38" t="inlineStr">
        <is>
          <t>Dixon Technologies (India) Ltd.</t>
        </is>
      </c>
      <c r="B25" s="17" t="inlineStr">
        <is>
          <t>INE935N01020</t>
        </is>
      </c>
      <c r="C25" s="17" t="inlineStr">
        <is>
          <t>Consumer Durables</t>
        </is>
      </c>
      <c r="D25" s="156" t="n">
        <v>1680</v>
      </c>
      <c r="E25" s="7" t="n">
        <v>274.21</v>
      </c>
      <c r="F25" s="8" t="n">
        <v>0.009299999999999999</v>
      </c>
      <c r="G25" s="39" t="n"/>
    </row>
    <row r="26">
      <c r="A26" s="38" t="inlineStr">
        <is>
          <t>Suzlon Energy Ltd.</t>
        </is>
      </c>
      <c r="B26" s="17" t="inlineStr">
        <is>
          <t>INE040H01021</t>
        </is>
      </c>
      <c r="C26" s="17" t="inlineStr">
        <is>
          <t>Electrical Equipment</t>
        </is>
      </c>
      <c r="D26" s="156" t="n">
        <v>497008</v>
      </c>
      <c r="E26" s="7" t="n">
        <v>273.6</v>
      </c>
      <c r="F26" s="8" t="n">
        <v>0.0092</v>
      </c>
      <c r="G26" s="39" t="n"/>
    </row>
    <row r="27">
      <c r="A27" s="38" t="inlineStr">
        <is>
          <t>Eternal Ltd.</t>
        </is>
      </c>
      <c r="B27" s="17" t="inlineStr">
        <is>
          <t>INE758T01015</t>
        </is>
      </c>
      <c r="C27" s="17" t="inlineStr">
        <is>
          <t>Retailing</t>
        </is>
      </c>
      <c r="D27" s="156" t="n">
        <v>76224</v>
      </c>
      <c r="E27" s="7" t="n">
        <v>248.11</v>
      </c>
      <c r="F27" s="8" t="n">
        <v>0.008399999999999999</v>
      </c>
      <c r="G27" s="39" t="n"/>
    </row>
    <row r="28">
      <c r="A28" s="38" t="inlineStr">
        <is>
          <t>Hindustan Unilever Ltd.</t>
        </is>
      </c>
      <c r="B28" s="17" t="inlineStr">
        <is>
          <t>INE030A01027</t>
        </is>
      </c>
      <c r="C28" s="17" t="inlineStr">
        <is>
          <t>Diversified FMCG</t>
        </is>
      </c>
      <c r="D28" s="156" t="n">
        <v>9715</v>
      </c>
      <c r="E28" s="7" t="n">
        <v>244.27</v>
      </c>
      <c r="F28" s="8" t="n">
        <v>0.0083</v>
      </c>
      <c r="G28" s="39" t="n"/>
    </row>
    <row r="29">
      <c r="A29" s="38" t="inlineStr">
        <is>
          <t>PB Fintech Ltd.</t>
        </is>
      </c>
      <c r="B29" s="17" t="inlineStr">
        <is>
          <t>INE417T01026</t>
        </is>
      </c>
      <c r="C29" s="17" t="inlineStr">
        <is>
          <t>Financial Technology (Fintech)</t>
        </is>
      </c>
      <c r="D29" s="156" t="n">
        <v>13818</v>
      </c>
      <c r="E29" s="7" t="n">
        <v>235.18</v>
      </c>
      <c r="F29" s="8" t="n">
        <v>0.007900000000000001</v>
      </c>
      <c r="G29" s="39" t="n"/>
    </row>
    <row r="30">
      <c r="A30" s="38" t="inlineStr">
        <is>
          <t>HDFC Asset Management Company Ltd.</t>
        </is>
      </c>
      <c r="B30" s="17" t="inlineStr">
        <is>
          <t>INE127D01025</t>
        </is>
      </c>
      <c r="C30" s="17" t="inlineStr">
        <is>
          <t>Capital Markets</t>
        </is>
      </c>
      <c r="D30" s="156" t="n">
        <v>4165</v>
      </c>
      <c r="E30" s="7" t="n">
        <v>230.43</v>
      </c>
      <c r="F30" s="8" t="n">
        <v>0.0078</v>
      </c>
      <c r="G30" s="39" t="n"/>
    </row>
    <row r="31">
      <c r="A31" s="38" t="inlineStr">
        <is>
          <t>Maruti Suzuki India Ltd.</t>
        </is>
      </c>
      <c r="B31" s="17" t="inlineStr">
        <is>
          <t>INE585B01010</t>
        </is>
      </c>
      <c r="C31" s="17" t="inlineStr">
        <is>
          <t>Automobiles</t>
        </is>
      </c>
      <c r="D31" s="156" t="n">
        <v>1436</v>
      </c>
      <c r="E31" s="7" t="n">
        <v>230.18</v>
      </c>
      <c r="F31" s="8" t="n">
        <v>0.0078</v>
      </c>
      <c r="G31" s="39" t="n"/>
    </row>
    <row r="32">
      <c r="A32" s="38" t="inlineStr">
        <is>
          <t>Coforge Ltd.</t>
        </is>
      </c>
      <c r="B32" s="17" t="inlineStr">
        <is>
          <t>INE591G01025</t>
        </is>
      </c>
      <c r="C32" s="17" t="inlineStr">
        <is>
          <t>IT - Software</t>
        </is>
      </c>
      <c r="D32" s="156" t="n">
        <v>13698</v>
      </c>
      <c r="E32" s="7" t="n">
        <v>217.94</v>
      </c>
      <c r="F32" s="8" t="n">
        <v>0.0074</v>
      </c>
      <c r="G32" s="39" t="n"/>
    </row>
    <row r="33">
      <c r="A33" s="38" t="inlineStr">
        <is>
          <t>Cummins India Ltd.</t>
        </is>
      </c>
      <c r="B33" s="17" t="inlineStr">
        <is>
          <t>INE298A01020</t>
        </is>
      </c>
      <c r="C33" s="17" t="inlineStr">
        <is>
          <t>Industrial Products</t>
        </is>
      </c>
      <c r="D33" s="156" t="n">
        <v>5537</v>
      </c>
      <c r="E33" s="7" t="n">
        <v>217.41</v>
      </c>
      <c r="F33" s="8" t="n">
        <v>0.0073</v>
      </c>
      <c r="G33" s="39" t="n"/>
    </row>
    <row r="34">
      <c r="A34" s="38" t="inlineStr">
        <is>
          <t>Persistent Systems Ltd.</t>
        </is>
      </c>
      <c r="B34" s="17" t="inlineStr">
        <is>
          <t>INE262H01021</t>
        </is>
      </c>
      <c r="C34" s="17" t="inlineStr">
        <is>
          <t>IT - Software</t>
        </is>
      </c>
      <c r="D34" s="156" t="n">
        <v>4397</v>
      </c>
      <c r="E34" s="7" t="n">
        <v>212.05</v>
      </c>
      <c r="F34" s="8" t="n">
        <v>0.0072</v>
      </c>
      <c r="G34" s="39" t="n"/>
    </row>
    <row r="35">
      <c r="A35" s="38" t="inlineStr">
        <is>
          <t>Fortis Healthcare Ltd.</t>
        </is>
      </c>
      <c r="B35" s="17" t="inlineStr">
        <is>
          <t>INE061F01013</t>
        </is>
      </c>
      <c r="C35" s="17" t="inlineStr">
        <is>
          <t>Healthcare Services</t>
        </is>
      </c>
      <c r="D35" s="156" t="n">
        <v>21353</v>
      </c>
      <c r="E35" s="7" t="n">
        <v>207.08</v>
      </c>
      <c r="F35" s="8" t="n">
        <v>0.007</v>
      </c>
      <c r="G35" s="39" t="n"/>
    </row>
    <row r="36">
      <c r="A36" s="38" t="inlineStr">
        <is>
          <t>IndusInd Bank Ltd.</t>
        </is>
      </c>
      <c r="B36" s="17" t="inlineStr">
        <is>
          <t>INE095A01012</t>
        </is>
      </c>
      <c r="C36" s="17" t="inlineStr">
        <is>
          <t>Banks</t>
        </is>
      </c>
      <c r="D36" s="156" t="n">
        <v>26513</v>
      </c>
      <c r="E36" s="7" t="n">
        <v>195.02</v>
      </c>
      <c r="F36" s="8" t="n">
        <v>0.0066</v>
      </c>
      <c r="G36" s="39" t="n"/>
    </row>
    <row r="37">
      <c r="A37" s="38" t="inlineStr">
        <is>
          <t>The Federal Bank Ltd.</t>
        </is>
      </c>
      <c r="B37" s="17" t="inlineStr">
        <is>
          <t>INE171A01029</t>
        </is>
      </c>
      <c r="C37" s="17" t="inlineStr">
        <is>
          <t>Banks</t>
        </is>
      </c>
      <c r="D37" s="156" t="n">
        <v>100722</v>
      </c>
      <c r="E37" s="7" t="n">
        <v>194.32</v>
      </c>
      <c r="F37" s="8" t="n">
        <v>0.0066</v>
      </c>
      <c r="G37" s="39" t="n"/>
    </row>
    <row r="38">
      <c r="A38" s="38" t="inlineStr">
        <is>
          <t>Lupin Ltd.</t>
        </is>
      </c>
      <c r="B38" s="17" t="inlineStr">
        <is>
          <t>INE326A01037</t>
        </is>
      </c>
      <c r="C38" s="17" t="inlineStr">
        <is>
          <t>Pharmaceuticals &amp; Biotechnology</t>
        </is>
      </c>
      <c r="D38" s="156" t="n">
        <v>9913</v>
      </c>
      <c r="E38" s="7" t="n">
        <v>189.47</v>
      </c>
      <c r="F38" s="8" t="n">
        <v>0.0064</v>
      </c>
      <c r="G38" s="39" t="n"/>
    </row>
    <row r="39">
      <c r="A39" s="38" t="inlineStr">
        <is>
          <t>IDFC First Bank Ltd.</t>
        </is>
      </c>
      <c r="B39" s="17" t="inlineStr">
        <is>
          <t>INE092T01019</t>
        </is>
      </c>
      <c r="C39" s="17" t="inlineStr">
        <is>
          <t>Banks</t>
        </is>
      </c>
      <c r="D39" s="156" t="n">
        <v>270986</v>
      </c>
      <c r="E39" s="7" t="n">
        <v>189.07</v>
      </c>
      <c r="F39" s="8" t="n">
        <v>0.0064</v>
      </c>
      <c r="G39" s="39" t="n"/>
    </row>
    <row r="40">
      <c r="A40" s="38" t="inlineStr">
        <is>
          <t>Indus Towers Ltd.</t>
        </is>
      </c>
      <c r="B40" s="17" t="inlineStr">
        <is>
          <t>INE121J01017</t>
        </is>
      </c>
      <c r="C40" s="17" t="inlineStr">
        <is>
          <t>Telecom - Services</t>
        </is>
      </c>
      <c r="D40" s="156" t="n">
        <v>54157</v>
      </c>
      <c r="E40" s="7" t="n">
        <v>185.7</v>
      </c>
      <c r="F40" s="8" t="n">
        <v>0.0063</v>
      </c>
      <c r="G40" s="39" t="n"/>
    </row>
    <row r="41">
      <c r="A41" s="38" t="inlineStr">
        <is>
          <t>Sun Pharmaceutical Industries Ltd.</t>
        </is>
      </c>
      <c r="B41" s="17" t="inlineStr">
        <is>
          <t>INE044A01036</t>
        </is>
      </c>
      <c r="C41" s="17" t="inlineStr">
        <is>
          <t>Pharmaceuticals &amp; Biotechnology</t>
        </is>
      </c>
      <c r="D41" s="156" t="n">
        <v>11536</v>
      </c>
      <c r="E41" s="7" t="n">
        <v>183.92</v>
      </c>
      <c r="F41" s="8" t="n">
        <v>0.0062</v>
      </c>
      <c r="G41" s="39" t="n"/>
    </row>
    <row r="42">
      <c r="A42" s="38" t="inlineStr">
        <is>
          <t>NTPC Ltd.</t>
        </is>
      </c>
      <c r="B42" s="17" t="inlineStr">
        <is>
          <t>INE733E01010</t>
        </is>
      </c>
      <c r="C42" s="17" t="inlineStr">
        <is>
          <t>Power</t>
        </is>
      </c>
      <c r="D42" s="156" t="n">
        <v>51900</v>
      </c>
      <c r="E42" s="7" t="n">
        <v>176.69</v>
      </c>
      <c r="F42" s="8" t="n">
        <v>0.006</v>
      </c>
      <c r="G42" s="39" t="n"/>
    </row>
    <row r="43">
      <c r="A43" s="38" t="inlineStr">
        <is>
          <t>Hindustan Petroleum Corporation Ltd.</t>
        </is>
      </c>
      <c r="B43" s="17" t="inlineStr">
        <is>
          <t>INE094A01015</t>
        </is>
      </c>
      <c r="C43" s="17" t="inlineStr">
        <is>
          <t>Petroleum Products</t>
        </is>
      </c>
      <c r="D43" s="156" t="n">
        <v>39352</v>
      </c>
      <c r="E43" s="7" t="n">
        <v>174.49</v>
      </c>
      <c r="F43" s="8" t="n">
        <v>0.0059</v>
      </c>
      <c r="G43" s="39" t="n"/>
    </row>
    <row r="44">
      <c r="A44" s="38" t="inlineStr">
        <is>
          <t>Yes Bank Ltd.</t>
        </is>
      </c>
      <c r="B44" s="17" t="inlineStr">
        <is>
          <t>INE528G01035</t>
        </is>
      </c>
      <c r="C44" s="17" t="inlineStr">
        <is>
          <t>Banks</t>
        </is>
      </c>
      <c r="D44" s="156" t="n">
        <v>806951</v>
      </c>
      <c r="E44" s="7" t="n">
        <v>171.48</v>
      </c>
      <c r="F44" s="8" t="n">
        <v>0.0058</v>
      </c>
      <c r="G44" s="39" t="n"/>
    </row>
    <row r="45">
      <c r="A45" s="38" t="inlineStr">
        <is>
          <t>Max Financial Services Ltd.</t>
        </is>
      </c>
      <c r="B45" s="17" t="inlineStr">
        <is>
          <t>INE180A01020</t>
        </is>
      </c>
      <c r="C45" s="17" t="inlineStr">
        <is>
          <t>Insurance</t>
        </is>
      </c>
      <c r="D45" s="156" t="n">
        <v>10798</v>
      </c>
      <c r="E45" s="7" t="n">
        <v>170.17</v>
      </c>
      <c r="F45" s="8" t="n">
        <v>0.0058</v>
      </c>
      <c r="G45" s="39" t="n"/>
    </row>
    <row r="46">
      <c r="A46" s="38" t="inlineStr">
        <is>
          <t>One 97 Communications Ltd.</t>
        </is>
      </c>
      <c r="B46" s="17" t="inlineStr">
        <is>
          <t>INE982J01020</t>
        </is>
      </c>
      <c r="C46" s="17" t="inlineStr">
        <is>
          <t>Financial Technology (Fintech)</t>
        </is>
      </c>
      <c r="D46" s="156" t="n">
        <v>15054</v>
      </c>
      <c r="E46" s="7" t="n">
        <v>169.18</v>
      </c>
      <c r="F46" s="8" t="n">
        <v>0.0057</v>
      </c>
      <c r="G46" s="39" t="n"/>
    </row>
    <row r="47">
      <c r="A47" s="38" t="inlineStr">
        <is>
          <t>AU Small Finance Bank Ltd.</t>
        </is>
      </c>
      <c r="B47" s="17" t="inlineStr">
        <is>
          <t>INE949L01017</t>
        </is>
      </c>
      <c r="C47" s="17" t="inlineStr">
        <is>
          <t>Banks</t>
        </is>
      </c>
      <c r="D47" s="156" t="n">
        <v>23059</v>
      </c>
      <c r="E47" s="7" t="n">
        <v>168.65</v>
      </c>
      <c r="F47" s="8" t="n">
        <v>0.0057</v>
      </c>
      <c r="G47" s="39" t="n"/>
    </row>
    <row r="48">
      <c r="A48" s="38" t="inlineStr">
        <is>
          <t>SRF Ltd.</t>
        </is>
      </c>
      <c r="B48" s="17" t="inlineStr">
        <is>
          <t>INE647A01010</t>
        </is>
      </c>
      <c r="C48" s="17" t="inlineStr">
        <is>
          <t>Chemicals &amp; Petrochemicals</t>
        </is>
      </c>
      <c r="D48" s="156" t="n">
        <v>5948</v>
      </c>
      <c r="E48" s="7" t="n">
        <v>167.95</v>
      </c>
      <c r="F48" s="8" t="n">
        <v>0.0057</v>
      </c>
      <c r="G48" s="39" t="n"/>
    </row>
    <row r="49">
      <c r="A49" s="38" t="inlineStr">
        <is>
          <t>Ashok Leyland Ltd.</t>
        </is>
      </c>
      <c r="B49" s="17" t="inlineStr">
        <is>
          <t>INE208A01029</t>
        </is>
      </c>
      <c r="C49" s="17" t="inlineStr">
        <is>
          <t>Agricultural, Commercial &amp; Construction Vehicles</t>
        </is>
      </c>
      <c r="D49" s="156" t="n">
        <v>117238</v>
      </c>
      <c r="E49" s="7" t="n">
        <v>167.26</v>
      </c>
      <c r="F49" s="8" t="n">
        <v>0.0057</v>
      </c>
      <c r="G49" s="39" t="n"/>
    </row>
    <row r="50">
      <c r="A50" s="38" t="inlineStr">
        <is>
          <t>HCL Technologies Ltd.</t>
        </is>
      </c>
      <c r="B50" s="17" t="inlineStr">
        <is>
          <t>INE860A01027</t>
        </is>
      </c>
      <c r="C50" s="17" t="inlineStr">
        <is>
          <t>IT - Software</t>
        </is>
      </c>
      <c r="D50" s="156" t="n">
        <v>11598</v>
      </c>
      <c r="E50" s="7" t="n">
        <v>160.64</v>
      </c>
      <c r="F50" s="8" t="n">
        <v>0.0054</v>
      </c>
      <c r="G50" s="39" t="n"/>
    </row>
    <row r="51">
      <c r="A51" s="38" t="inlineStr">
        <is>
          <t>Ultratech Cement Ltd.</t>
        </is>
      </c>
      <c r="B51" s="17" t="inlineStr">
        <is>
          <t>INE481G01011</t>
        </is>
      </c>
      <c r="C51" s="17" t="inlineStr">
        <is>
          <t>Cement &amp; Cement Products</t>
        </is>
      </c>
      <c r="D51" s="156" t="n">
        <v>1299</v>
      </c>
      <c r="E51" s="7" t="n">
        <v>158.76</v>
      </c>
      <c r="F51" s="8" t="n">
        <v>0.0054</v>
      </c>
      <c r="G51" s="39" t="n"/>
    </row>
    <row r="52">
      <c r="A52" s="38" t="inlineStr">
        <is>
          <t>Bharat Electronics Ltd.</t>
        </is>
      </c>
      <c r="B52" s="17" t="inlineStr">
        <is>
          <t>INE263A01024</t>
        </is>
      </c>
      <c r="C52" s="17" t="inlineStr">
        <is>
          <t>Aerospace &amp; Defense</t>
        </is>
      </c>
      <c r="D52" s="156" t="n">
        <v>39209</v>
      </c>
      <c r="E52" s="7" t="n">
        <v>158.38</v>
      </c>
      <c r="F52" s="8" t="n">
        <v>0.0054</v>
      </c>
      <c r="G52" s="39" t="n"/>
    </row>
    <row r="53">
      <c r="A53" s="38" t="inlineStr">
        <is>
          <t>Tata Motors Ltd.</t>
        </is>
      </c>
      <c r="B53" s="17" t="inlineStr">
        <is>
          <t>INE155A01022</t>
        </is>
      </c>
      <c r="C53" s="17" t="inlineStr">
        <is>
          <t>Automobiles</t>
        </is>
      </c>
      <c r="D53" s="156" t="n">
        <v>22866</v>
      </c>
      <c r="E53" s="7" t="n">
        <v>155.53</v>
      </c>
      <c r="F53" s="8" t="n">
        <v>0.0053</v>
      </c>
      <c r="G53" s="39" t="n"/>
    </row>
    <row r="54">
      <c r="A54" s="38" t="inlineStr">
        <is>
          <t>UPL Ltd.</t>
        </is>
      </c>
      <c r="B54" s="17" t="inlineStr">
        <is>
          <t>INE628A01036</t>
        </is>
      </c>
      <c r="C54" s="17" t="inlineStr">
        <is>
          <t>Fertilizers &amp; Agrochemicals</t>
        </is>
      </c>
      <c r="D54" s="156" t="n">
        <v>23297</v>
      </c>
      <c r="E54" s="7" t="n">
        <v>152.78</v>
      </c>
      <c r="F54" s="8" t="n">
        <v>0.0052</v>
      </c>
      <c r="G54" s="39" t="n"/>
    </row>
    <row r="55">
      <c r="A55" s="38" t="inlineStr">
        <is>
          <t>Tata Steel Ltd.</t>
        </is>
      </c>
      <c r="B55" s="17" t="inlineStr">
        <is>
          <t>INE081A01020</t>
        </is>
      </c>
      <c r="C55" s="17" t="inlineStr">
        <is>
          <t>Ferrous Metals</t>
        </is>
      </c>
      <c r="D55" s="156" t="n">
        <v>90525</v>
      </c>
      <c r="E55" s="7" t="n">
        <v>152.78</v>
      </c>
      <c r="F55" s="8" t="n">
        <v>0.0052</v>
      </c>
      <c r="G55" s="39" t="n"/>
    </row>
    <row r="56">
      <c r="A56" s="38" t="inlineStr">
        <is>
          <t>Titan Company Ltd.</t>
        </is>
      </c>
      <c r="B56" s="17" t="inlineStr">
        <is>
          <t>INE280A01028</t>
        </is>
      </c>
      <c r="C56" s="17" t="inlineStr">
        <is>
          <t>Consumer Durables</t>
        </is>
      </c>
      <c r="D56" s="156" t="n">
        <v>4517</v>
      </c>
      <c r="E56" s="7" t="n">
        <v>152.09</v>
      </c>
      <c r="F56" s="8" t="n">
        <v>0.0051</v>
      </c>
      <c r="G56" s="39" t="n"/>
    </row>
    <row r="57">
      <c r="A57" s="38" t="inlineStr">
        <is>
          <t>Marico Ltd.</t>
        </is>
      </c>
      <c r="B57" s="17" t="inlineStr">
        <is>
          <t>INE196A01026</t>
        </is>
      </c>
      <c r="C57" s="17" t="inlineStr">
        <is>
          <t>Agricultural Food &amp; other Products</t>
        </is>
      </c>
      <c r="D57" s="156" t="n">
        <v>21687</v>
      </c>
      <c r="E57" s="7" t="n">
        <v>151.25</v>
      </c>
      <c r="F57" s="8" t="n">
        <v>0.0051</v>
      </c>
      <c r="G57" s="39" t="n"/>
    </row>
    <row r="58">
      <c r="A58" s="38" t="inlineStr">
        <is>
          <t>GE Vernova T&amp;D India Limited</t>
        </is>
      </c>
      <c r="B58" s="17" t="inlineStr">
        <is>
          <t>INE200A01026</t>
        </is>
      </c>
      <c r="C58" s="17" t="inlineStr">
        <is>
          <t>Electrical Equipment</t>
        </is>
      </c>
      <c r="D58" s="156" t="n">
        <v>5080</v>
      </c>
      <c r="E58" s="7" t="n">
        <v>150.39</v>
      </c>
      <c r="F58" s="8" t="n">
        <v>0.0051</v>
      </c>
      <c r="G58" s="39" t="n"/>
    </row>
    <row r="59">
      <c r="A59" s="38" t="inlineStr">
        <is>
          <t>Polycab India Ltd.</t>
        </is>
      </c>
      <c r="B59" s="17" t="inlineStr">
        <is>
          <t>INE455K01017</t>
        </is>
      </c>
      <c r="C59" s="17" t="inlineStr">
        <is>
          <t>Industrial Products</t>
        </is>
      </c>
      <c r="D59" s="156" t="n">
        <v>2060</v>
      </c>
      <c r="E59" s="7" t="n">
        <v>150.09</v>
      </c>
      <c r="F59" s="8" t="n">
        <v>0.0051</v>
      </c>
      <c r="G59" s="39" t="n"/>
    </row>
    <row r="60">
      <c r="A60" s="38" t="inlineStr">
        <is>
          <t>Swiggy Ltd.</t>
        </is>
      </c>
      <c r="B60" s="17" t="inlineStr">
        <is>
          <t>INE00H001014</t>
        </is>
      </c>
      <c r="C60" s="17" t="inlineStr">
        <is>
          <t>Retailing</t>
        </is>
      </c>
      <c r="D60" s="156" t="n">
        <v>34819</v>
      </c>
      <c r="E60" s="7" t="n">
        <v>147.27</v>
      </c>
      <c r="F60" s="8" t="n">
        <v>0.005</v>
      </c>
      <c r="G60" s="39" t="n"/>
    </row>
    <row r="61">
      <c r="A61" s="38" t="inlineStr">
        <is>
          <t>Power Grid Corporation of India Ltd.</t>
        </is>
      </c>
      <c r="B61" s="17" t="inlineStr">
        <is>
          <t>INE752E01010</t>
        </is>
      </c>
      <c r="C61" s="17" t="inlineStr">
        <is>
          <t>Power</t>
        </is>
      </c>
      <c r="D61" s="156" t="n">
        <v>49584</v>
      </c>
      <c r="E61" s="7" t="n">
        <v>138.96</v>
      </c>
      <c r="F61" s="8" t="n">
        <v>0.0047</v>
      </c>
      <c r="G61" s="39" t="n"/>
    </row>
    <row r="62">
      <c r="A62" s="38" t="inlineStr">
        <is>
          <t>Tube Investments Of India Ltd.</t>
        </is>
      </c>
      <c r="B62" s="17" t="inlineStr">
        <is>
          <t>INE974X01010</t>
        </is>
      </c>
      <c r="C62" s="17" t="inlineStr">
        <is>
          <t>Auto Components</t>
        </is>
      </c>
      <c r="D62" s="156" t="n">
        <v>4375</v>
      </c>
      <c r="E62" s="7" t="n">
        <v>135.48</v>
      </c>
      <c r="F62" s="8" t="n">
        <v>0.0046</v>
      </c>
      <c r="G62" s="39" t="n"/>
    </row>
    <row r="63">
      <c r="A63" s="38" t="inlineStr">
        <is>
          <t>Muthoot Finance Ltd.</t>
        </is>
      </c>
      <c r="B63" s="17" t="inlineStr">
        <is>
          <t>INE414G01012</t>
        </is>
      </c>
      <c r="C63" s="17" t="inlineStr">
        <is>
          <t>Finance</t>
        </is>
      </c>
      <c r="D63" s="156" t="n">
        <v>4394</v>
      </c>
      <c r="E63" s="7" t="n">
        <v>135.21</v>
      </c>
      <c r="F63" s="8" t="n">
        <v>0.0046</v>
      </c>
      <c r="G63" s="39" t="n"/>
    </row>
    <row r="64">
      <c r="A64" s="38" t="inlineStr">
        <is>
          <t>InterGlobe Aviation Ltd.</t>
        </is>
      </c>
      <c r="B64" s="17" t="inlineStr">
        <is>
          <t>INE646L01027</t>
        </is>
      </c>
      <c r="C64" s="17" t="inlineStr">
        <is>
          <t>Transport Services</t>
        </is>
      </c>
      <c r="D64" s="156" t="n">
        <v>2391</v>
      </c>
      <c r="E64" s="7" t="n">
        <v>133.76</v>
      </c>
      <c r="F64" s="8" t="n">
        <v>0.0045</v>
      </c>
      <c r="G64" s="39" t="n"/>
    </row>
    <row r="65">
      <c r="A65" s="38" t="inlineStr">
        <is>
          <t>Bharat Forge Ltd.</t>
        </is>
      </c>
      <c r="B65" s="17" t="inlineStr">
        <is>
          <t>INE465A01025</t>
        </is>
      </c>
      <c r="C65" s="17" t="inlineStr">
        <is>
          <t>Auto Components</t>
        </is>
      </c>
      <c r="D65" s="156" t="n">
        <v>10925</v>
      </c>
      <c r="E65" s="7" t="n">
        <v>132.45</v>
      </c>
      <c r="F65" s="8" t="n">
        <v>0.0045</v>
      </c>
      <c r="G65" s="39" t="n"/>
    </row>
    <row r="66">
      <c r="A66" s="38" t="inlineStr">
        <is>
          <t>FSN E-Commerce Ventures Ltd.</t>
        </is>
      </c>
      <c r="B66" s="17" t="inlineStr">
        <is>
          <t>INE388Y01029</t>
        </is>
      </c>
      <c r="C66" s="17" t="inlineStr">
        <is>
          <t>Retailing</t>
        </is>
      </c>
      <c r="D66" s="156" t="n">
        <v>55922</v>
      </c>
      <c r="E66" s="7" t="n">
        <v>129.95</v>
      </c>
      <c r="F66" s="8" t="n">
        <v>0.0044</v>
      </c>
      <c r="G66" s="39" t="n"/>
    </row>
    <row r="67">
      <c r="A67" s="38" t="inlineStr">
        <is>
          <t>Waaree Energies Ltd.</t>
        </is>
      </c>
      <c r="B67" s="17" t="inlineStr">
        <is>
          <t>INE377N01017</t>
        </is>
      </c>
      <c r="C67" s="17" t="inlineStr">
        <is>
          <t>Electrical Equipment</t>
        </is>
      </c>
      <c r="D67" s="156" t="n">
        <v>3882</v>
      </c>
      <c r="E67" s="7" t="n">
        <v>129.21</v>
      </c>
      <c r="F67" s="8" t="n">
        <v>0.0044</v>
      </c>
      <c r="G67" s="39" t="n"/>
    </row>
    <row r="68">
      <c r="A68" s="38" t="inlineStr">
        <is>
          <t>Vishal Mega Mart Ltd</t>
        </is>
      </c>
      <c r="B68" s="17" t="inlineStr">
        <is>
          <t>INE01EA01019</t>
        </is>
      </c>
      <c r="C68" s="17" t="inlineStr">
        <is>
          <t>Retailing</t>
        </is>
      </c>
      <c r="D68" s="156" t="n">
        <v>85882</v>
      </c>
      <c r="E68" s="7" t="n">
        <v>127.97</v>
      </c>
      <c r="F68" s="8" t="n">
        <v>0.0043</v>
      </c>
      <c r="G68" s="39" t="n"/>
    </row>
    <row r="69">
      <c r="A69" s="38" t="inlineStr">
        <is>
          <t>GMR Airports Ltd.</t>
        </is>
      </c>
      <c r="B69" s="17" t="inlineStr">
        <is>
          <t>INE776C01039</t>
        </is>
      </c>
      <c r="C69" s="17" t="inlineStr">
        <is>
          <t>Transport Infrastructure</t>
        </is>
      </c>
      <c r="D69" s="156" t="n">
        <v>146205</v>
      </c>
      <c r="E69" s="7" t="n">
        <v>127.49</v>
      </c>
      <c r="F69" s="8" t="n">
        <v>0.0043</v>
      </c>
      <c r="G69" s="39" t="n"/>
    </row>
    <row r="70">
      <c r="A70" s="38" t="inlineStr">
        <is>
          <t>Voltas Ltd.</t>
        </is>
      </c>
      <c r="B70" s="17" t="inlineStr">
        <is>
          <t>INE226A01021</t>
        </is>
      </c>
      <c r="C70" s="17" t="inlineStr">
        <is>
          <t>Consumer Durables</t>
        </is>
      </c>
      <c r="D70" s="156" t="n">
        <v>9329</v>
      </c>
      <c r="E70" s="7" t="n">
        <v>126.27</v>
      </c>
      <c r="F70" s="8" t="n">
        <v>0.0043</v>
      </c>
      <c r="G70" s="39" t="n"/>
    </row>
    <row r="71">
      <c r="A71" s="38" t="inlineStr">
        <is>
          <t>Bharat Heavy Electricals Ltd.</t>
        </is>
      </c>
      <c r="B71" s="17" t="inlineStr">
        <is>
          <t>INE257A01026</t>
        </is>
      </c>
      <c r="C71" s="17" t="inlineStr">
        <is>
          <t>Electrical Equipment</t>
        </is>
      </c>
      <c r="D71" s="156" t="n">
        <v>52658</v>
      </c>
      <c r="E71" s="7" t="n">
        <v>125.56</v>
      </c>
      <c r="F71" s="8" t="n">
        <v>0.0042</v>
      </c>
      <c r="G71" s="39" t="n"/>
    </row>
    <row r="72">
      <c r="A72" s="38" t="inlineStr">
        <is>
          <t>Bajaj Finserv Ltd.</t>
        </is>
      </c>
      <c r="B72" s="17" t="inlineStr">
        <is>
          <t>INE918I01026</t>
        </is>
      </c>
      <c r="C72" s="17" t="inlineStr">
        <is>
          <t>Finance</t>
        </is>
      </c>
      <c r="D72" s="156" t="n">
        <v>6248</v>
      </c>
      <c r="E72" s="7" t="n">
        <v>125.36</v>
      </c>
      <c r="F72" s="8" t="n">
        <v>0.0042</v>
      </c>
      <c r="G72" s="39" t="n"/>
    </row>
    <row r="73">
      <c r="A73" s="38" t="inlineStr">
        <is>
          <t>APL Apollo Tubes Ltd.</t>
        </is>
      </c>
      <c r="B73" s="17" t="inlineStr">
        <is>
          <t>INE702C01027</t>
        </is>
      </c>
      <c r="C73" s="17" t="inlineStr">
        <is>
          <t>Industrial Products</t>
        </is>
      </c>
      <c r="D73" s="156" t="n">
        <v>7432</v>
      </c>
      <c r="E73" s="7" t="n">
        <v>125.31</v>
      </c>
      <c r="F73" s="8" t="n">
        <v>0.0042</v>
      </c>
      <c r="G73" s="39" t="n"/>
    </row>
    <row r="74">
      <c r="A74" s="38" t="inlineStr">
        <is>
          <t>Alkem Laboratories Ltd.</t>
        </is>
      </c>
      <c r="B74" s="17" t="inlineStr">
        <is>
          <t>INE540L01014</t>
        </is>
      </c>
      <c r="C74" s="17" t="inlineStr">
        <is>
          <t>Pharmaceuticals &amp; Biotechnology</t>
        </is>
      </c>
      <c r="D74" s="156" t="n">
        <v>2307</v>
      </c>
      <c r="E74" s="7" t="n">
        <v>125.15</v>
      </c>
      <c r="F74" s="8" t="n">
        <v>0.0042</v>
      </c>
      <c r="G74" s="39" t="n"/>
    </row>
    <row r="75">
      <c r="A75" s="38" t="inlineStr">
        <is>
          <t>Sundaram Finance Ltd.</t>
        </is>
      </c>
      <c r="B75" s="17" t="inlineStr">
        <is>
          <t>INE660A01013</t>
        </is>
      </c>
      <c r="C75" s="17" t="inlineStr">
        <is>
          <t>Finance</t>
        </is>
      </c>
      <c r="D75" s="156" t="n">
        <v>2821</v>
      </c>
      <c r="E75" s="7" t="n">
        <v>124.45</v>
      </c>
      <c r="F75" s="8" t="n">
        <v>0.0042</v>
      </c>
      <c r="G75" s="39" t="n"/>
    </row>
    <row r="76">
      <c r="A76" s="38" t="inlineStr">
        <is>
          <t>Aurobindo Pharma Ltd.</t>
        </is>
      </c>
      <c r="B76" s="17" t="inlineStr">
        <is>
          <t>INE406A01037</t>
        </is>
      </c>
      <c r="C76" s="17" t="inlineStr">
        <is>
          <t>Pharmaceuticals &amp; Biotechnology</t>
        </is>
      </c>
      <c r="D76" s="156" t="n">
        <v>11459</v>
      </c>
      <c r="E76" s="7" t="n">
        <v>124.2</v>
      </c>
      <c r="F76" s="8" t="n">
        <v>0.0042</v>
      </c>
      <c r="G76" s="39" t="n"/>
    </row>
    <row r="77">
      <c r="A77" s="38" t="inlineStr">
        <is>
          <t>Mphasis Ltd.</t>
        </is>
      </c>
      <c r="B77" s="17" t="inlineStr">
        <is>
          <t>INE356A01018</t>
        </is>
      </c>
      <c r="C77" s="17" t="inlineStr">
        <is>
          <t>IT - Software</t>
        </is>
      </c>
      <c r="D77" s="156" t="n">
        <v>4665</v>
      </c>
      <c r="E77" s="7" t="n">
        <v>123.85</v>
      </c>
      <c r="F77" s="8" t="n">
        <v>0.0042</v>
      </c>
      <c r="G77" s="39" t="n"/>
    </row>
    <row r="78">
      <c r="A78" s="38" t="inlineStr">
        <is>
          <t>Godrej Properties Ltd.</t>
        </is>
      </c>
      <c r="B78" s="17" t="inlineStr">
        <is>
          <t>INE484J01027</t>
        </is>
      </c>
      <c r="C78" s="17" t="inlineStr">
        <is>
          <t>Realty</t>
        </is>
      </c>
      <c r="D78" s="156" t="n">
        <v>6156</v>
      </c>
      <c r="E78" s="7" t="n">
        <v>121.2</v>
      </c>
      <c r="F78" s="8" t="n">
        <v>0.0041</v>
      </c>
      <c r="G78" s="39" t="n"/>
    </row>
    <row r="79">
      <c r="A79" s="38" t="inlineStr">
        <is>
          <t>MRF Ltd.</t>
        </is>
      </c>
      <c r="B79" s="17" t="inlineStr">
        <is>
          <t>INE883A01011</t>
        </is>
      </c>
      <c r="C79" s="17" t="inlineStr">
        <is>
          <t>Auto Components</t>
        </is>
      </c>
      <c r="D79" s="156" t="n">
        <v>83</v>
      </c>
      <c r="E79" s="7" t="n">
        <v>121.03</v>
      </c>
      <c r="F79" s="8" t="n">
        <v>0.0041</v>
      </c>
      <c r="G79" s="39" t="n"/>
    </row>
    <row r="80">
      <c r="A80" s="38" t="inlineStr">
        <is>
          <t>Hindalco Industries Ltd.</t>
        </is>
      </c>
      <c r="B80" s="17" t="inlineStr">
        <is>
          <t>INE038A01020</t>
        </is>
      </c>
      <c r="C80" s="17" t="inlineStr">
        <is>
          <t>Non - Ferrous Metals</t>
        </is>
      </c>
      <c r="D80" s="156" t="n">
        <v>15855</v>
      </c>
      <c r="E80" s="7" t="n">
        <v>120.81</v>
      </c>
      <c r="F80" s="8" t="n">
        <v>0.0041</v>
      </c>
      <c r="G80" s="39" t="n"/>
    </row>
    <row r="81">
      <c r="A81" s="38" t="inlineStr">
        <is>
          <t>Glenmark Pharmaceuticals Ltd.</t>
        </is>
      </c>
      <c r="B81" s="17" t="inlineStr">
        <is>
          <t>INE935A01035</t>
        </is>
      </c>
      <c r="C81" s="17" t="inlineStr">
        <is>
          <t>Pharmaceuticals &amp; Biotechnology</t>
        </is>
      </c>
      <c r="D81" s="156" t="n">
        <v>6170</v>
      </c>
      <c r="E81" s="7" t="n">
        <v>120.48</v>
      </c>
      <c r="F81" s="8" t="n">
        <v>0.0041</v>
      </c>
      <c r="G81" s="39" t="n"/>
    </row>
    <row r="82">
      <c r="A82" s="38" t="inlineStr">
        <is>
          <t>Colgate Palmolive (India) Ltd.</t>
        </is>
      </c>
      <c r="B82" s="17" t="inlineStr">
        <is>
          <t>INE259A01022</t>
        </is>
      </c>
      <c r="C82" s="17" t="inlineStr">
        <is>
          <t>Personal Products</t>
        </is>
      </c>
      <c r="D82" s="156" t="n">
        <v>5396</v>
      </c>
      <c r="E82" s="7" t="n">
        <v>119.92</v>
      </c>
      <c r="F82" s="8" t="n">
        <v>0.0041</v>
      </c>
      <c r="G82" s="39" t="n"/>
    </row>
    <row r="83">
      <c r="A83" s="38" t="inlineStr">
        <is>
          <t>The Phoenix Mills Ltd.</t>
        </is>
      </c>
      <c r="B83" s="17" t="inlineStr">
        <is>
          <t>INE211B01039</t>
        </is>
      </c>
      <c r="C83" s="17" t="inlineStr">
        <is>
          <t>Realty</t>
        </is>
      </c>
      <c r="D83" s="156" t="n">
        <v>7645</v>
      </c>
      <c r="E83" s="7" t="n">
        <v>118.92</v>
      </c>
      <c r="F83" s="8" t="n">
        <v>0.004</v>
      </c>
      <c r="G83" s="39" t="n"/>
    </row>
    <row r="84">
      <c r="A84" s="38" t="inlineStr">
        <is>
          <t>Dabur India Ltd.</t>
        </is>
      </c>
      <c r="B84" s="17" t="inlineStr">
        <is>
          <t>INE016A01026</t>
        </is>
      </c>
      <c r="C84" s="17" t="inlineStr">
        <is>
          <t>Personal Products</t>
        </is>
      </c>
      <c r="D84" s="156" t="n">
        <v>24161</v>
      </c>
      <c r="E84" s="7" t="n">
        <v>118.7</v>
      </c>
      <c r="F84" s="8" t="n">
        <v>0.004</v>
      </c>
      <c r="G84" s="39" t="n"/>
    </row>
    <row r="85">
      <c r="A85" s="38" t="inlineStr">
        <is>
          <t>JSW Steel Ltd.</t>
        </is>
      </c>
      <c r="B85" s="17" t="inlineStr">
        <is>
          <t>INE019A01038</t>
        </is>
      </c>
      <c r="C85" s="17" t="inlineStr">
        <is>
          <t>Ferrous Metals</t>
        </is>
      </c>
      <c r="D85" s="156" t="n">
        <v>10255</v>
      </c>
      <c r="E85" s="7" t="n">
        <v>117.18</v>
      </c>
      <c r="F85" s="8" t="n">
        <v>0.004</v>
      </c>
      <c r="G85" s="39" t="n"/>
    </row>
    <row r="86">
      <c r="A86" s="38" t="inlineStr">
        <is>
          <t>PI Industries Ltd.</t>
        </is>
      </c>
      <c r="B86" s="17" t="inlineStr">
        <is>
          <t>INE603J01030</t>
        </is>
      </c>
      <c r="C86" s="17" t="inlineStr">
        <is>
          <t>Fertilizers &amp; Agrochemicals</t>
        </is>
      </c>
      <c r="D86" s="156" t="n">
        <v>3319</v>
      </c>
      <c r="E86" s="7" t="n">
        <v>116.61</v>
      </c>
      <c r="F86" s="8" t="n">
        <v>0.0039</v>
      </c>
      <c r="G86" s="39" t="n"/>
    </row>
    <row r="87">
      <c r="A87" s="38" t="inlineStr">
        <is>
          <t>Asian Paints Ltd.</t>
        </is>
      </c>
      <c r="B87" s="17" t="inlineStr">
        <is>
          <t>INE021A01026</t>
        </is>
      </c>
      <c r="C87" s="17" t="inlineStr">
        <is>
          <t>Consumer Durables</t>
        </is>
      </c>
      <c r="D87" s="156" t="n">
        <v>4950</v>
      </c>
      <c r="E87" s="7" t="n">
        <v>116.33</v>
      </c>
      <c r="F87" s="8" t="n">
        <v>0.0039</v>
      </c>
      <c r="G87" s="39" t="n"/>
    </row>
    <row r="88">
      <c r="A88" s="38" t="inlineStr">
        <is>
          <t>Grasim Industries Ltd.</t>
        </is>
      </c>
      <c r="B88" s="17" t="inlineStr">
        <is>
          <t>INE047A01021</t>
        </is>
      </c>
      <c r="C88" s="17" t="inlineStr">
        <is>
          <t>Cement &amp; Cement Products</t>
        </is>
      </c>
      <c r="D88" s="156" t="n">
        <v>4183</v>
      </c>
      <c r="E88" s="7" t="n">
        <v>115.32</v>
      </c>
      <c r="F88" s="8" t="n">
        <v>0.0039</v>
      </c>
      <c r="G88" s="39" t="n"/>
    </row>
    <row r="89">
      <c r="A89" s="38" t="inlineStr">
        <is>
          <t>Trent Ltd.</t>
        </is>
      </c>
      <c r="B89" s="17" t="inlineStr">
        <is>
          <t>INE849A01020</t>
        </is>
      </c>
      <c r="C89" s="17" t="inlineStr">
        <is>
          <t>Retailing</t>
        </is>
      </c>
      <c r="D89" s="156" t="n">
        <v>2430</v>
      </c>
      <c r="E89" s="7" t="n">
        <v>113.66</v>
      </c>
      <c r="F89" s="8" t="n">
        <v>0.0038</v>
      </c>
      <c r="G89" s="39" t="n"/>
    </row>
    <row r="90">
      <c r="A90" s="38" t="inlineStr">
        <is>
          <t>Adani Ports &amp; Special Economic Zone Ltd.</t>
        </is>
      </c>
      <c r="B90" s="17" t="inlineStr">
        <is>
          <t>INE742F01042</t>
        </is>
      </c>
      <c r="C90" s="17" t="inlineStr">
        <is>
          <t>Transport Infrastructure</t>
        </is>
      </c>
      <c r="D90" s="156" t="n">
        <v>8079</v>
      </c>
      <c r="E90" s="7" t="n">
        <v>113.39</v>
      </c>
      <c r="F90" s="8" t="n">
        <v>0.0038</v>
      </c>
      <c r="G90" s="39" t="n"/>
    </row>
    <row r="91">
      <c r="A91" s="38" t="inlineStr">
        <is>
          <t>Mankind Pharma Ltd.</t>
        </is>
      </c>
      <c r="B91" s="17" t="inlineStr">
        <is>
          <t>INE634S01028</t>
        </is>
      </c>
      <c r="C91" s="17" t="inlineStr">
        <is>
          <t>Pharmaceuticals &amp; Biotechnology</t>
        </is>
      </c>
      <c r="D91" s="156" t="n">
        <v>4633</v>
      </c>
      <c r="E91" s="7" t="n">
        <v>112.85</v>
      </c>
      <c r="F91" s="8" t="n">
        <v>0.0038</v>
      </c>
      <c r="G91" s="39" t="n"/>
    </row>
    <row r="92">
      <c r="A92" s="38" t="inlineStr">
        <is>
          <t>NHPC Ltd.</t>
        </is>
      </c>
      <c r="B92" s="17" t="inlineStr">
        <is>
          <t>INE848E01016</t>
        </is>
      </c>
      <c r="C92" s="17" t="inlineStr">
        <is>
          <t>Power</t>
        </is>
      </c>
      <c r="D92" s="156" t="n">
        <v>129636</v>
      </c>
      <c r="E92" s="7" t="n">
        <v>111.9</v>
      </c>
      <c r="F92" s="8" t="n">
        <v>0.0038</v>
      </c>
      <c r="G92" s="39" t="n"/>
    </row>
    <row r="93">
      <c r="A93" s="38" t="inlineStr">
        <is>
          <t>Supreme Industries Ltd.</t>
        </is>
      </c>
      <c r="B93" s="17" t="inlineStr">
        <is>
          <t>INE195A01028</t>
        </is>
      </c>
      <c r="C93" s="17" t="inlineStr">
        <is>
          <t>Industrial Products</t>
        </is>
      </c>
      <c r="D93" s="156" t="n">
        <v>2646</v>
      </c>
      <c r="E93" s="7" t="n">
        <v>111.65</v>
      </c>
      <c r="F93" s="8" t="n">
        <v>0.0038</v>
      </c>
      <c r="G93" s="39" t="n"/>
    </row>
    <row r="94">
      <c r="A94" s="38" t="inlineStr">
        <is>
          <t>Union Bank of India</t>
        </is>
      </c>
      <c r="B94" s="17" t="inlineStr">
        <is>
          <t>INE692A01016</t>
        </is>
      </c>
      <c r="C94" s="17" t="inlineStr">
        <is>
          <t>Banks</t>
        </is>
      </c>
      <c r="D94" s="156" t="n">
        <v>79179</v>
      </c>
      <c r="E94" s="7" t="n">
        <v>109.67</v>
      </c>
      <c r="F94" s="8" t="n">
        <v>0.0037</v>
      </c>
      <c r="G94" s="39" t="n"/>
    </row>
    <row r="95">
      <c r="A95" s="38" t="inlineStr">
        <is>
          <t>Coromandel International Ltd.</t>
        </is>
      </c>
      <c r="B95" s="17" t="inlineStr">
        <is>
          <t>INE169A01031</t>
        </is>
      </c>
      <c r="C95" s="17" t="inlineStr">
        <is>
          <t>Fertilizers &amp; Agrochemicals</t>
        </is>
      </c>
      <c r="D95" s="156" t="n">
        <v>4838</v>
      </c>
      <c r="E95" s="7" t="n">
        <v>108.78</v>
      </c>
      <c r="F95" s="8" t="n">
        <v>0.0037</v>
      </c>
      <c r="G95" s="39" t="n"/>
    </row>
    <row r="96">
      <c r="A96" s="38" t="inlineStr">
        <is>
          <t>Indian Bank</t>
        </is>
      </c>
      <c r="B96" s="17" t="inlineStr">
        <is>
          <t>INE562A01011</t>
        </is>
      </c>
      <c r="C96" s="17" t="inlineStr">
        <is>
          <t>Banks</t>
        </is>
      </c>
      <c r="D96" s="156" t="n">
        <v>14481</v>
      </c>
      <c r="E96" s="7" t="n">
        <v>108.71</v>
      </c>
      <c r="F96" s="8" t="n">
        <v>0.0037</v>
      </c>
      <c r="G96" s="39" t="n"/>
    </row>
    <row r="97">
      <c r="A97" s="38" t="inlineStr">
        <is>
          <t>NMDC Ltd.</t>
        </is>
      </c>
      <c r="B97" s="17" t="inlineStr">
        <is>
          <t>INE584A01023</t>
        </is>
      </c>
      <c r="C97" s="17" t="inlineStr">
        <is>
          <t>Minerals &amp; Mining</t>
        </is>
      </c>
      <c r="D97" s="156" t="n">
        <v>141627</v>
      </c>
      <c r="E97" s="7" t="n">
        <v>108.13</v>
      </c>
      <c r="F97" s="8" t="n">
        <v>0.0037</v>
      </c>
      <c r="G97" s="39" t="n"/>
    </row>
    <row r="98">
      <c r="A98" s="38" t="inlineStr">
        <is>
          <t>JK Cement Ltd.</t>
        </is>
      </c>
      <c r="B98" s="17" t="inlineStr">
        <is>
          <t>INE823G01014</t>
        </is>
      </c>
      <c r="C98" s="17" t="inlineStr">
        <is>
          <t>Cement &amp; Cement Products</t>
        </is>
      </c>
      <c r="D98" s="156" t="n">
        <v>1715</v>
      </c>
      <c r="E98" s="7" t="n">
        <v>108.05</v>
      </c>
      <c r="F98" s="8" t="n">
        <v>0.0037</v>
      </c>
      <c r="G98" s="39" t="n"/>
    </row>
    <row r="99">
      <c r="A99" s="38" t="inlineStr">
        <is>
          <t>SBI Cards &amp; Payment Services Ltd.</t>
        </is>
      </c>
      <c r="B99" s="17" t="inlineStr">
        <is>
          <t>INE018E01016</t>
        </is>
      </c>
      <c r="C99" s="17" t="inlineStr">
        <is>
          <t>Finance</t>
        </is>
      </c>
      <c r="D99" s="156" t="n">
        <v>12282</v>
      </c>
      <c r="E99" s="7" t="n">
        <v>107.71</v>
      </c>
      <c r="F99" s="8" t="n">
        <v>0.0036</v>
      </c>
      <c r="G99" s="39" t="n"/>
    </row>
    <row r="100">
      <c r="A100" s="38" t="inlineStr">
        <is>
          <t>Eicher Motors Ltd.</t>
        </is>
      </c>
      <c r="B100" s="17" t="inlineStr">
        <is>
          <t>INE066A01021</t>
        </is>
      </c>
      <c r="C100" s="17" t="inlineStr">
        <is>
          <t>Automobiles</t>
        </is>
      </c>
      <c r="D100" s="156" t="n">
        <v>1506</v>
      </c>
      <c r="E100" s="7" t="n">
        <v>105.5</v>
      </c>
      <c r="F100" s="8" t="n">
        <v>0.0036</v>
      </c>
      <c r="G100" s="39" t="n"/>
    </row>
    <row r="101">
      <c r="A101" s="38" t="inlineStr">
        <is>
          <t>Bajaj Auto Ltd.</t>
        </is>
      </c>
      <c r="B101" s="17" t="inlineStr">
        <is>
          <t>INE917I01010</t>
        </is>
      </c>
      <c r="C101" s="17" t="inlineStr">
        <is>
          <t>Automobiles</t>
        </is>
      </c>
      <c r="D101" s="156" t="n">
        <v>1213</v>
      </c>
      <c r="E101" s="7" t="n">
        <v>105.27</v>
      </c>
      <c r="F101" s="8" t="n">
        <v>0.0036</v>
      </c>
      <c r="G101" s="39" t="n"/>
    </row>
    <row r="102">
      <c r="A102" s="38" t="inlineStr">
        <is>
          <t>Jio Financial Services Ltd.</t>
        </is>
      </c>
      <c r="B102" s="17" t="inlineStr">
        <is>
          <t>INE758E01017</t>
        </is>
      </c>
      <c r="C102" s="17" t="inlineStr">
        <is>
          <t>Finance</t>
        </is>
      </c>
      <c r="D102" s="156" t="n">
        <v>35875</v>
      </c>
      <c r="E102" s="7" t="n">
        <v>105.19</v>
      </c>
      <c r="F102" s="8" t="n">
        <v>0.0036</v>
      </c>
      <c r="G102" s="39" t="n"/>
    </row>
    <row r="103">
      <c r="A103" s="38" t="inlineStr">
        <is>
          <t>Page Industries Ltd.</t>
        </is>
      </c>
      <c r="B103" s="17" t="inlineStr">
        <is>
          <t>INE761H01022</t>
        </is>
      </c>
      <c r="C103" s="17" t="inlineStr">
        <is>
          <t>Textiles &amp; Apparels</t>
        </is>
      </c>
      <c r="D103" s="156" t="n">
        <v>258</v>
      </c>
      <c r="E103" s="7" t="n">
        <v>104.97</v>
      </c>
      <c r="F103" s="8" t="n">
        <v>0.0035</v>
      </c>
      <c r="G103" s="39" t="n"/>
    </row>
    <row r="104">
      <c r="A104" s="38" t="inlineStr">
        <is>
          <t>Prestige Estates Projects Ltd.</t>
        </is>
      </c>
      <c r="B104" s="17" t="inlineStr">
        <is>
          <t>INE811K01011</t>
        </is>
      </c>
      <c r="C104" s="17" t="inlineStr">
        <is>
          <t>Realty</t>
        </is>
      </c>
      <c r="D104" s="156" t="n">
        <v>6912</v>
      </c>
      <c r="E104" s="7" t="n">
        <v>104.38</v>
      </c>
      <c r="F104" s="8" t="n">
        <v>0.0035</v>
      </c>
      <c r="G104" s="39" t="n"/>
    </row>
    <row r="105">
      <c r="A105" s="38" t="inlineStr">
        <is>
          <t>KEI Industries Ltd.</t>
        </is>
      </c>
      <c r="B105" s="17" t="inlineStr">
        <is>
          <t>INE878B01027</t>
        </is>
      </c>
      <c r="C105" s="17" t="inlineStr">
        <is>
          <t>Industrial Products</t>
        </is>
      </c>
      <c r="D105" s="156" t="n">
        <v>2526</v>
      </c>
      <c r="E105" s="7" t="n">
        <v>102.61</v>
      </c>
      <c r="F105" s="8" t="n">
        <v>0.0035</v>
      </c>
      <c r="G105" s="39" t="n"/>
    </row>
    <row r="106">
      <c r="A106" s="38" t="inlineStr">
        <is>
          <t>Oil &amp; Natural Gas Corporation Ltd.</t>
        </is>
      </c>
      <c r="B106" s="17" t="inlineStr">
        <is>
          <t>INE213A01029</t>
        </is>
      </c>
      <c r="C106" s="17" t="inlineStr">
        <is>
          <t>Oil</t>
        </is>
      </c>
      <c r="D106" s="156" t="n">
        <v>42522</v>
      </c>
      <c r="E106" s="7" t="n">
        <v>101.84</v>
      </c>
      <c r="F106" s="8" t="n">
        <v>0.0034</v>
      </c>
      <c r="G106" s="39" t="n"/>
    </row>
    <row r="107">
      <c r="A107" s="38" t="inlineStr">
        <is>
          <t>Blue Star Ltd.</t>
        </is>
      </c>
      <c r="B107" s="17" t="inlineStr">
        <is>
          <t>INE472A01039</t>
        </is>
      </c>
      <c r="C107" s="17" t="inlineStr">
        <is>
          <t>Consumer Durables</t>
        </is>
      </c>
      <c r="D107" s="156" t="n">
        <v>5317</v>
      </c>
      <c r="E107" s="7" t="n">
        <v>100.01</v>
      </c>
      <c r="F107" s="8" t="n">
        <v>0.0034</v>
      </c>
      <c r="G107" s="39" t="n"/>
    </row>
    <row r="108">
      <c r="A108" s="38" t="inlineStr">
        <is>
          <t>Jubilant Foodworks Ltd.</t>
        </is>
      </c>
      <c r="B108" s="17" t="inlineStr">
        <is>
          <t>INE797F01020</t>
        </is>
      </c>
      <c r="C108" s="17" t="inlineStr">
        <is>
          <t>Leisure Services</t>
        </is>
      </c>
      <c r="D108" s="156" t="n">
        <v>16045</v>
      </c>
      <c r="E108" s="7" t="n">
        <v>99.06</v>
      </c>
      <c r="F108" s="8" t="n">
        <v>0.0033</v>
      </c>
      <c r="G108" s="39" t="n"/>
    </row>
    <row r="109">
      <c r="A109" s="38" t="inlineStr">
        <is>
          <t>Hindustan Aeronautics Ltd.</t>
        </is>
      </c>
      <c r="B109" s="17" t="inlineStr">
        <is>
          <t>INE066F01020</t>
        </is>
      </c>
      <c r="C109" s="17" t="inlineStr">
        <is>
          <t>Aerospace &amp; Defense</t>
        </is>
      </c>
      <c r="D109" s="156" t="n">
        <v>2078</v>
      </c>
      <c r="E109" s="7" t="n">
        <v>98.63</v>
      </c>
      <c r="F109" s="8" t="n">
        <v>0.0033</v>
      </c>
      <c r="G109" s="39" t="n"/>
    </row>
    <row r="110">
      <c r="A110" s="38" t="inlineStr">
        <is>
          <t>Tech Mahindra Ltd.</t>
        </is>
      </c>
      <c r="B110" s="17" t="inlineStr">
        <is>
          <t>INE669C01036</t>
        </is>
      </c>
      <c r="C110" s="17" t="inlineStr">
        <is>
          <t>IT - Software</t>
        </is>
      </c>
      <c r="D110" s="156" t="n">
        <v>6949</v>
      </c>
      <c r="E110" s="7" t="n">
        <v>97.31</v>
      </c>
      <c r="F110" s="8" t="n">
        <v>0.0033</v>
      </c>
      <c r="G110" s="39" t="n"/>
    </row>
    <row r="111">
      <c r="A111" s="38" t="inlineStr">
        <is>
          <t>Jindal Stainless Ltd.</t>
        </is>
      </c>
      <c r="B111" s="17" t="inlineStr">
        <is>
          <t>INE220G01021</t>
        </is>
      </c>
      <c r="C111" s="17" t="inlineStr">
        <is>
          <t>Ferrous Metals</t>
        </is>
      </c>
      <c r="D111" s="156" t="n">
        <v>13151</v>
      </c>
      <c r="E111" s="7" t="n">
        <v>97.02</v>
      </c>
      <c r="F111" s="8" t="n">
        <v>0.0033</v>
      </c>
      <c r="G111" s="39" t="n"/>
    </row>
    <row r="112">
      <c r="A112" s="38" t="inlineStr">
        <is>
          <t>Coal India Ltd.</t>
        </is>
      </c>
      <c r="B112" s="17" t="inlineStr">
        <is>
          <t>INE522F01014</t>
        </is>
      </c>
      <c r="C112" s="17" t="inlineStr">
        <is>
          <t>Consumable Fuels</t>
        </is>
      </c>
      <c r="D112" s="156" t="n">
        <v>24860</v>
      </c>
      <c r="E112" s="7" t="n">
        <v>96.94</v>
      </c>
      <c r="F112" s="8" t="n">
        <v>0.0033</v>
      </c>
      <c r="G112" s="39" t="n"/>
    </row>
    <row r="113">
      <c r="A113" s="38" t="inlineStr">
        <is>
          <t>360 One Wam Ltd.</t>
        </is>
      </c>
      <c r="B113" s="17" t="inlineStr">
        <is>
          <t>INE466L01038</t>
        </is>
      </c>
      <c r="C113" s="17" t="inlineStr">
        <is>
          <t>Capital Markets</t>
        </is>
      </c>
      <c r="D113" s="156" t="n">
        <v>9454</v>
      </c>
      <c r="E113" s="7" t="n">
        <v>96.81</v>
      </c>
      <c r="F113" s="8" t="n">
        <v>0.0033</v>
      </c>
      <c r="G113" s="39" t="n"/>
    </row>
    <row r="114">
      <c r="A114" s="38" t="inlineStr">
        <is>
          <t>UNO Minda Ltd.</t>
        </is>
      </c>
      <c r="B114" s="17" t="inlineStr">
        <is>
          <t>INE405E01023</t>
        </is>
      </c>
      <c r="C114" s="17" t="inlineStr">
        <is>
          <t>Auto Components</t>
        </is>
      </c>
      <c r="D114" s="156" t="n">
        <v>7358</v>
      </c>
      <c r="E114" s="7" t="n">
        <v>95.56999999999999</v>
      </c>
      <c r="F114" s="8" t="n">
        <v>0.0032</v>
      </c>
      <c r="G114" s="39" t="n"/>
    </row>
    <row r="115">
      <c r="A115" s="38" t="inlineStr">
        <is>
          <t>ICICI Prudential Life Insurance Co Ltd.</t>
        </is>
      </c>
      <c r="B115" s="17" t="inlineStr">
        <is>
          <t>INE726G01019</t>
        </is>
      </c>
      <c r="C115" s="17" t="inlineStr">
        <is>
          <t>Insurance</t>
        </is>
      </c>
      <c r="D115" s="156" t="n">
        <v>16005</v>
      </c>
      <c r="E115" s="7" t="n">
        <v>95.26000000000001</v>
      </c>
      <c r="F115" s="8" t="n">
        <v>0.0032</v>
      </c>
      <c r="G115" s="39" t="n"/>
    </row>
    <row r="116">
      <c r="A116" s="38" t="inlineStr">
        <is>
          <t>Torrent Power Ltd.</t>
        </is>
      </c>
      <c r="B116" s="17" t="inlineStr">
        <is>
          <t>INE813H01021</t>
        </is>
      </c>
      <c r="C116" s="17" t="inlineStr">
        <is>
          <t>Power</t>
        </is>
      </c>
      <c r="D116" s="156" t="n">
        <v>7796</v>
      </c>
      <c r="E116" s="7" t="n">
        <v>95.03</v>
      </c>
      <c r="F116" s="8" t="n">
        <v>0.0032</v>
      </c>
      <c r="G116" s="39" t="n"/>
    </row>
    <row r="117">
      <c r="A117" s="38" t="inlineStr">
        <is>
          <t>Shriram Finance Ltd.</t>
        </is>
      </c>
      <c r="B117" s="17" t="inlineStr">
        <is>
          <t>INE721A01047</t>
        </is>
      </c>
      <c r="C117" s="17" t="inlineStr">
        <is>
          <t>Finance</t>
        </is>
      </c>
      <c r="D117" s="156" t="n">
        <v>15327</v>
      </c>
      <c r="E117" s="7" t="n">
        <v>94.43000000000001</v>
      </c>
      <c r="F117" s="8" t="n">
        <v>0.0032</v>
      </c>
      <c r="G117" s="39" t="n"/>
    </row>
    <row r="118">
      <c r="A118" s="38" t="inlineStr">
        <is>
          <t>Hitachi Energy India Ltd.</t>
        </is>
      </c>
      <c r="B118" s="17" t="inlineStr">
        <is>
          <t>INE07Y701011</t>
        </is>
      </c>
      <c r="C118" s="17" t="inlineStr">
        <is>
          <t>Electrical Equipment</t>
        </is>
      </c>
      <c r="D118" s="156" t="n">
        <v>521</v>
      </c>
      <c r="E118" s="7" t="n">
        <v>93.79000000000001</v>
      </c>
      <c r="F118" s="8" t="n">
        <v>0.0032</v>
      </c>
      <c r="G118" s="39" t="n"/>
    </row>
    <row r="119">
      <c r="A119" s="38" t="inlineStr">
        <is>
          <t>Cipla Ltd.</t>
        </is>
      </c>
      <c r="B119" s="17" t="inlineStr">
        <is>
          <t>INE059A01026</t>
        </is>
      </c>
      <c r="C119" s="17" t="inlineStr">
        <is>
          <t>Pharmaceuticals &amp; Biotechnology</t>
        </is>
      </c>
      <c r="D119" s="156" t="n">
        <v>6157</v>
      </c>
      <c r="E119" s="7" t="n">
        <v>92.56</v>
      </c>
      <c r="F119" s="8" t="n">
        <v>0.0031</v>
      </c>
      <c r="G119" s="39" t="n"/>
    </row>
    <row r="120">
      <c r="A120" s="38" t="inlineStr">
        <is>
          <t>Oil India Ltd.</t>
        </is>
      </c>
      <c r="B120" s="17" t="inlineStr">
        <is>
          <t>INE274J01014</t>
        </is>
      </c>
      <c r="C120" s="17" t="inlineStr">
        <is>
          <t>Oil</t>
        </is>
      </c>
      <c r="D120" s="156" t="n">
        <v>22348</v>
      </c>
      <c r="E120" s="7" t="n">
        <v>92.48</v>
      </c>
      <c r="F120" s="8" t="n">
        <v>0.0031</v>
      </c>
      <c r="G120" s="39" t="n"/>
    </row>
    <row r="121">
      <c r="A121" s="38" t="inlineStr">
        <is>
          <t>Vodafone Idea Ltd.</t>
        </is>
      </c>
      <c r="B121" s="17" t="inlineStr">
        <is>
          <t>INE669E01016</t>
        </is>
      </c>
      <c r="C121" s="17" t="inlineStr">
        <is>
          <t>Telecom - Services</t>
        </is>
      </c>
      <c r="D121" s="156" t="n">
        <v>1131294</v>
      </c>
      <c r="E121" s="7" t="n">
        <v>91.97</v>
      </c>
      <c r="F121" s="8" t="n">
        <v>0.0031</v>
      </c>
      <c r="G121" s="39" t="n"/>
    </row>
    <row r="122">
      <c r="A122" s="38" t="inlineStr">
        <is>
          <t>Aditya Birla Capital Ltd.</t>
        </is>
      </c>
      <c r="B122" s="17" t="inlineStr">
        <is>
          <t>INE674K01013</t>
        </is>
      </c>
      <c r="C122" s="17" t="inlineStr">
        <is>
          <t>Finance</t>
        </is>
      </c>
      <c r="D122" s="156" t="n">
        <v>31321</v>
      </c>
      <c r="E122" s="7" t="n">
        <v>91.56999999999999</v>
      </c>
      <c r="F122" s="8" t="n">
        <v>0.0031</v>
      </c>
      <c r="G122" s="39" t="n"/>
    </row>
    <row r="123">
      <c r="A123" s="38" t="inlineStr">
        <is>
          <t>Nestle India Ltd.</t>
        </is>
      </c>
      <c r="B123" s="17" t="inlineStr">
        <is>
          <t>INE239A01024</t>
        </is>
      </c>
      <c r="C123" s="17" t="inlineStr">
        <is>
          <t>Food Products</t>
        </is>
      </c>
      <c r="D123" s="156" t="n">
        <v>7849</v>
      </c>
      <c r="E123" s="7" t="n">
        <v>90.48999999999999</v>
      </c>
      <c r="F123" s="8" t="n">
        <v>0.0031</v>
      </c>
      <c r="G123" s="39" t="n"/>
    </row>
    <row r="124">
      <c r="A124" s="38" t="inlineStr">
        <is>
          <t>Max Healthcare Institute Ltd.</t>
        </is>
      </c>
      <c r="B124" s="17" t="inlineStr">
        <is>
          <t>INE027H01010</t>
        </is>
      </c>
      <c r="C124" s="17" t="inlineStr">
        <is>
          <t>Healthcare Services</t>
        </is>
      </c>
      <c r="D124" s="156" t="n">
        <v>8072</v>
      </c>
      <c r="E124" s="7" t="n">
        <v>89.98</v>
      </c>
      <c r="F124" s="8" t="n">
        <v>0.003</v>
      </c>
      <c r="G124" s="39" t="n"/>
    </row>
    <row r="125">
      <c r="A125" s="38" t="inlineStr">
        <is>
          <t>HDFC Life Insurance Company Ltd.</t>
        </is>
      </c>
      <c r="B125" s="17" t="inlineStr">
        <is>
          <t>INE795G01014</t>
        </is>
      </c>
      <c r="C125" s="17" t="inlineStr">
        <is>
          <t>Insurance</t>
        </is>
      </c>
      <c r="D125" s="156" t="n">
        <v>11746</v>
      </c>
      <c r="E125" s="7" t="n">
        <v>88.84999999999999</v>
      </c>
      <c r="F125" s="8" t="n">
        <v>0.003</v>
      </c>
      <c r="G125" s="39" t="n"/>
    </row>
    <row r="126">
      <c r="A126" s="38" t="inlineStr">
        <is>
          <t>TVS Motor Company Ltd.</t>
        </is>
      </c>
      <c r="B126" s="17" t="inlineStr">
        <is>
          <t>INE494B01023</t>
        </is>
      </c>
      <c r="C126" s="17" t="inlineStr">
        <is>
          <t>Automobiles</t>
        </is>
      </c>
      <c r="D126" s="156" t="n">
        <v>2569</v>
      </c>
      <c r="E126" s="7" t="n">
        <v>88.34</v>
      </c>
      <c r="F126" s="8" t="n">
        <v>0.003</v>
      </c>
      <c r="G126" s="39" t="n"/>
    </row>
    <row r="127">
      <c r="A127" s="38" t="inlineStr">
        <is>
          <t>SBI Life Insurance Company Ltd.</t>
        </is>
      </c>
      <c r="B127" s="17" t="inlineStr">
        <is>
          <t>INE123W01016</t>
        </is>
      </c>
      <c r="C127" s="17" t="inlineStr">
        <is>
          <t>Insurance</t>
        </is>
      </c>
      <c r="D127" s="156" t="n">
        <v>4911</v>
      </c>
      <c r="E127" s="7" t="n">
        <v>87.94</v>
      </c>
      <c r="F127" s="8" t="n">
        <v>0.003</v>
      </c>
      <c r="G127" s="39" t="n"/>
    </row>
    <row r="128">
      <c r="A128" s="38" t="inlineStr">
        <is>
          <t>ITC Hotels Ltd.</t>
        </is>
      </c>
      <c r="B128" s="17" t="inlineStr">
        <is>
          <t>INE379A01028</t>
        </is>
      </c>
      <c r="C128" s="17" t="inlineStr">
        <is>
          <t>Leisure Services</t>
        </is>
      </c>
      <c r="D128" s="156" t="n">
        <v>38508</v>
      </c>
      <c r="E128" s="7" t="n">
        <v>87.52</v>
      </c>
      <c r="F128" s="8" t="n">
        <v>0.003</v>
      </c>
      <c r="G128" s="39" t="n"/>
    </row>
    <row r="129">
      <c r="A129" s="38" t="inlineStr">
        <is>
          <t>Indian Railway Catering &amp;Tou. Corp. Ltd.</t>
        </is>
      </c>
      <c r="B129" s="17" t="inlineStr">
        <is>
          <t>INE335Y01020</t>
        </is>
      </c>
      <c r="C129" s="17" t="inlineStr">
        <is>
          <t>Leisure Services</t>
        </is>
      </c>
      <c r="D129" s="156" t="n">
        <v>12361</v>
      </c>
      <c r="E129" s="7" t="n">
        <v>86.58</v>
      </c>
      <c r="F129" s="8" t="n">
        <v>0.0029</v>
      </c>
      <c r="G129" s="39" t="n"/>
    </row>
    <row r="130">
      <c r="A130" s="38" t="inlineStr">
        <is>
          <t>Vedanta Ltd.</t>
        </is>
      </c>
      <c r="B130" s="17" t="inlineStr">
        <is>
          <t>INE205A01025</t>
        </is>
      </c>
      <c r="C130" s="17" t="inlineStr">
        <is>
          <t>Diversified Metals</t>
        </is>
      </c>
      <c r="D130" s="156" t="n">
        <v>18571</v>
      </c>
      <c r="E130" s="7" t="n">
        <v>86.5</v>
      </c>
      <c r="F130" s="8" t="n">
        <v>0.0029</v>
      </c>
      <c r="G130" s="39" t="n"/>
    </row>
    <row r="131">
      <c r="A131" s="38" t="inlineStr">
        <is>
          <t>Petronet LNG Ltd.</t>
        </is>
      </c>
      <c r="B131" s="17" t="inlineStr">
        <is>
          <t>INE347G01014</t>
        </is>
      </c>
      <c r="C131" s="17" t="inlineStr">
        <is>
          <t>Gas</t>
        </is>
      </c>
      <c r="D131" s="156" t="n">
        <v>30712</v>
      </c>
      <c r="E131" s="7" t="n">
        <v>85.63</v>
      </c>
      <c r="F131" s="8" t="n">
        <v>0.0029</v>
      </c>
      <c r="G131" s="39" t="n"/>
    </row>
    <row r="132">
      <c r="A132" s="38" t="inlineStr">
        <is>
          <t>Biocon Ltd.</t>
        </is>
      </c>
      <c r="B132" s="17" t="inlineStr">
        <is>
          <t>INE376G01013</t>
        </is>
      </c>
      <c r="C132" s="17" t="inlineStr">
        <is>
          <t>Pharmaceuticals &amp; Biotechnology</t>
        </is>
      </c>
      <c r="D132" s="156" t="n">
        <v>24611</v>
      </c>
      <c r="E132" s="7" t="n">
        <v>83.92</v>
      </c>
      <c r="F132" s="8" t="n">
        <v>0.0028</v>
      </c>
      <c r="G132" s="39" t="n"/>
    </row>
    <row r="133">
      <c r="A133" s="38" t="inlineStr">
        <is>
          <t>L&amp;T Finance Ltd.</t>
        </is>
      </c>
      <c r="B133" s="17" t="inlineStr">
        <is>
          <t>INE498L01015</t>
        </is>
      </c>
      <c r="C133" s="17" t="inlineStr">
        <is>
          <t>Finance</t>
        </is>
      </c>
      <c r="D133" s="156" t="n">
        <v>33408</v>
      </c>
      <c r="E133" s="7" t="n">
        <v>83.28</v>
      </c>
      <c r="F133" s="8" t="n">
        <v>0.0028</v>
      </c>
      <c r="G133" s="39" t="n"/>
    </row>
    <row r="134">
      <c r="A134" s="38" t="inlineStr">
        <is>
          <t>Apollo Hospitals Enterprise Ltd.</t>
        </is>
      </c>
      <c r="B134" s="17" t="inlineStr">
        <is>
          <t>INE437A01024</t>
        </is>
      </c>
      <c r="C134" s="17" t="inlineStr">
        <is>
          <t>Healthcare Services</t>
        </is>
      </c>
      <c r="D134" s="156" t="n">
        <v>1106</v>
      </c>
      <c r="E134" s="7" t="n">
        <v>81.94</v>
      </c>
      <c r="F134" s="8" t="n">
        <v>0.0028</v>
      </c>
      <c r="G134" s="39" t="n"/>
    </row>
    <row r="135">
      <c r="A135" s="38" t="inlineStr">
        <is>
          <t>Oracle Financial Services Software Ltd.</t>
        </is>
      </c>
      <c r="B135" s="17" t="inlineStr">
        <is>
          <t>INE881D01027</t>
        </is>
      </c>
      <c r="C135" s="17" t="inlineStr">
        <is>
          <t>IT - Software</t>
        </is>
      </c>
      <c r="D135" s="156" t="n">
        <v>973</v>
      </c>
      <c r="E135" s="7" t="n">
        <v>81.76000000000001</v>
      </c>
      <c r="F135" s="8" t="n">
        <v>0.0028</v>
      </c>
      <c r="G135" s="39" t="n"/>
    </row>
    <row r="136">
      <c r="A136" s="38" t="inlineStr">
        <is>
          <t>Dr. Reddy's Laboratories Ltd.</t>
        </is>
      </c>
      <c r="B136" s="17" t="inlineStr">
        <is>
          <t>INE089A01031</t>
        </is>
      </c>
      <c r="C136" s="17" t="inlineStr">
        <is>
          <t>Pharmaceuticals &amp; Biotechnology</t>
        </is>
      </c>
      <c r="D136" s="156" t="n">
        <v>6669</v>
      </c>
      <c r="E136" s="7" t="n">
        <v>81.61</v>
      </c>
      <c r="F136" s="8" t="n">
        <v>0.0028</v>
      </c>
      <c r="G136" s="39" t="n"/>
    </row>
    <row r="137">
      <c r="A137" s="38" t="inlineStr">
        <is>
          <t>Tata Consumer Products Ltd.</t>
        </is>
      </c>
      <c r="B137" s="17" t="inlineStr">
        <is>
          <t>INE192A01025</t>
        </is>
      </c>
      <c r="C137" s="17" t="inlineStr">
        <is>
          <t>Agricultural Food &amp; other Products</t>
        </is>
      </c>
      <c r="D137" s="156" t="n">
        <v>7130</v>
      </c>
      <c r="E137" s="7" t="n">
        <v>80.52</v>
      </c>
      <c r="F137" s="8" t="n">
        <v>0.0027</v>
      </c>
      <c r="G137" s="39" t="n"/>
    </row>
    <row r="138">
      <c r="A138" s="38" t="inlineStr">
        <is>
          <t>Patanjali Foods Ltd.</t>
        </is>
      </c>
      <c r="B138" s="17" t="inlineStr">
        <is>
          <t>INE619A01035</t>
        </is>
      </c>
      <c r="C138" s="17" t="inlineStr">
        <is>
          <t>Agricultural Food &amp; other Products</t>
        </is>
      </c>
      <c r="D138" s="156" t="n">
        <v>13934</v>
      </c>
      <c r="E138" s="7" t="n">
        <v>80.23</v>
      </c>
      <c r="F138" s="8" t="n">
        <v>0.0027</v>
      </c>
      <c r="G138" s="39" t="n"/>
    </row>
    <row r="139">
      <c r="A139" s="38" t="inlineStr">
        <is>
          <t>Steel Authority of India Ltd.</t>
        </is>
      </c>
      <c r="B139" s="17" t="inlineStr">
        <is>
          <t>INE114A01011</t>
        </is>
      </c>
      <c r="C139" s="17" t="inlineStr">
        <is>
          <t>Ferrous Metals</t>
        </is>
      </c>
      <c r="D139" s="156" t="n">
        <v>59238</v>
      </c>
      <c r="E139" s="7" t="n">
        <v>79.66</v>
      </c>
      <c r="F139" s="8" t="n">
        <v>0.0027</v>
      </c>
      <c r="G139" s="39" t="n"/>
    </row>
    <row r="140">
      <c r="A140" s="38" t="inlineStr">
        <is>
          <t>Divi's Laboratories Ltd.</t>
        </is>
      </c>
      <c r="B140" s="17" t="inlineStr">
        <is>
          <t>INE361B01024</t>
        </is>
      </c>
      <c r="C140" s="17" t="inlineStr">
        <is>
          <t>Pharmaceuticals &amp; Biotechnology</t>
        </is>
      </c>
      <c r="D140" s="156" t="n">
        <v>1390</v>
      </c>
      <c r="E140" s="7" t="n">
        <v>79.08</v>
      </c>
      <c r="F140" s="8" t="n">
        <v>0.0027</v>
      </c>
      <c r="G140" s="39" t="n"/>
    </row>
    <row r="141">
      <c r="A141" s="38" t="inlineStr">
        <is>
          <t>Rail Vikas Nigam Ltd.</t>
        </is>
      </c>
      <c r="B141" s="17" t="inlineStr">
        <is>
          <t>INE415G01027</t>
        </is>
      </c>
      <c r="C141" s="17" t="inlineStr">
        <is>
          <t>Construction</t>
        </is>
      </c>
      <c r="D141" s="156" t="n">
        <v>23259</v>
      </c>
      <c r="E141" s="7" t="n">
        <v>78.95</v>
      </c>
      <c r="F141" s="8" t="n">
        <v>0.0027</v>
      </c>
      <c r="G141" s="39" t="n"/>
    </row>
    <row r="142">
      <c r="A142" s="38" t="inlineStr">
        <is>
          <t>National Aluminium Company Ltd.</t>
        </is>
      </c>
      <c r="B142" s="17" t="inlineStr">
        <is>
          <t>INE139A01034</t>
        </is>
      </c>
      <c r="C142" s="17" t="inlineStr">
        <is>
          <t>Non - Ferrous Metals</t>
        </is>
      </c>
      <c r="D142" s="156" t="n">
        <v>36749</v>
      </c>
      <c r="E142" s="7" t="n">
        <v>78.59999999999999</v>
      </c>
      <c r="F142" s="8" t="n">
        <v>0.0027</v>
      </c>
      <c r="G142" s="39" t="n"/>
    </row>
    <row r="143">
      <c r="A143" s="38" t="inlineStr">
        <is>
          <t>Tata Communications Ltd.</t>
        </is>
      </c>
      <c r="B143" s="17" t="inlineStr">
        <is>
          <t>INE151A01013</t>
        </is>
      </c>
      <c r="C143" s="17" t="inlineStr">
        <is>
          <t>Telecom - Services</t>
        </is>
      </c>
      <c r="D143" s="156" t="n">
        <v>4812</v>
      </c>
      <c r="E143" s="7" t="n">
        <v>77.63</v>
      </c>
      <c r="F143" s="8" t="n">
        <v>0.0026</v>
      </c>
      <c r="G143" s="39" t="n"/>
    </row>
    <row r="144">
      <c r="A144" s="38" t="inlineStr">
        <is>
          <t>Britannia Industries Ltd.</t>
        </is>
      </c>
      <c r="B144" s="17" t="inlineStr">
        <is>
          <t>INE216A01030</t>
        </is>
      </c>
      <c r="C144" s="17" t="inlineStr">
        <is>
          <t>Food Products</t>
        </is>
      </c>
      <c r="D144" s="156" t="n">
        <v>1291</v>
      </c>
      <c r="E144" s="7" t="n">
        <v>77.34</v>
      </c>
      <c r="F144" s="8" t="n">
        <v>0.0026</v>
      </c>
      <c r="G144" s="39" t="n"/>
    </row>
    <row r="145">
      <c r="A145" s="38" t="inlineStr">
        <is>
          <t>Oberoi Realty Ltd.</t>
        </is>
      </c>
      <c r="B145" s="17" t="inlineStr">
        <is>
          <t>INE093I01010</t>
        </is>
      </c>
      <c r="C145" s="17" t="inlineStr">
        <is>
          <t>Realty</t>
        </is>
      </c>
      <c r="D145" s="156" t="n">
        <v>4823</v>
      </c>
      <c r="E145" s="7" t="n">
        <v>76.3</v>
      </c>
      <c r="F145" s="8" t="n">
        <v>0.0026</v>
      </c>
      <c r="G145" s="39" t="n"/>
    </row>
    <row r="146">
      <c r="A146" s="38" t="inlineStr">
        <is>
          <t>IPCA Laboratories Ltd.</t>
        </is>
      </c>
      <c r="B146" s="17" t="inlineStr">
        <is>
          <t>INE571A01038</t>
        </is>
      </c>
      <c r="C146" s="17" t="inlineStr">
        <is>
          <t>Pharmaceuticals &amp; Biotechnology</t>
        </is>
      </c>
      <c r="D146" s="156" t="n">
        <v>5695</v>
      </c>
      <c r="E146" s="7" t="n">
        <v>76.26000000000001</v>
      </c>
      <c r="F146" s="8" t="n">
        <v>0.0026</v>
      </c>
      <c r="G146" s="39" t="n"/>
    </row>
    <row r="147">
      <c r="A147" s="38" t="inlineStr">
        <is>
          <t>Sona BLW Precision Forgings Ltd.</t>
        </is>
      </c>
      <c r="B147" s="17" t="inlineStr">
        <is>
          <t>INE073K01018</t>
        </is>
      </c>
      <c r="C147" s="17" t="inlineStr">
        <is>
          <t>Auto Components</t>
        </is>
      </c>
      <c r="D147" s="156" t="n">
        <v>18366</v>
      </c>
      <c r="E147" s="7" t="n">
        <v>75.62</v>
      </c>
      <c r="F147" s="8" t="n">
        <v>0.0026</v>
      </c>
      <c r="G147" s="39" t="n"/>
    </row>
    <row r="148">
      <c r="A148" s="38" t="inlineStr">
        <is>
          <t>Balkrishna Industries Ltd.</t>
        </is>
      </c>
      <c r="B148" s="17" t="inlineStr">
        <is>
          <t>INE787D01026</t>
        </is>
      </c>
      <c r="C148" s="17" t="inlineStr">
        <is>
          <t>Auto Components</t>
        </is>
      </c>
      <c r="D148" s="156" t="n">
        <v>3281</v>
      </c>
      <c r="E148" s="7" t="n">
        <v>75.29000000000001</v>
      </c>
      <c r="F148" s="8" t="n">
        <v>0.0025</v>
      </c>
      <c r="G148" s="39" t="n"/>
    </row>
    <row r="149">
      <c r="A149" s="38" t="inlineStr">
        <is>
          <t>Wipro Ltd.</t>
        </is>
      </c>
      <c r="B149" s="17" t="inlineStr">
        <is>
          <t>INE075A01022</t>
        </is>
      </c>
      <c r="C149" s="17" t="inlineStr">
        <is>
          <t>IT - Software</t>
        </is>
      </c>
      <c r="D149" s="156" t="n">
        <v>31233</v>
      </c>
      <c r="E149" s="7" t="n">
        <v>74.76000000000001</v>
      </c>
      <c r="F149" s="8" t="n">
        <v>0.0025</v>
      </c>
      <c r="G149" s="39" t="n"/>
    </row>
    <row r="150">
      <c r="A150" s="38" t="inlineStr">
        <is>
          <t>Mahindra &amp; Mahindra Financial Services Ltd</t>
        </is>
      </c>
      <c r="B150" s="17" t="inlineStr">
        <is>
          <t>INE774D01024</t>
        </is>
      </c>
      <c r="C150" s="17" t="inlineStr">
        <is>
          <t>Finance</t>
        </is>
      </c>
      <c r="D150" s="156" t="n">
        <v>27105</v>
      </c>
      <c r="E150" s="7" t="n">
        <v>74.62</v>
      </c>
      <c r="F150" s="8" t="n">
        <v>0.0025</v>
      </c>
      <c r="G150" s="39" t="n"/>
    </row>
    <row r="151">
      <c r="A151" s="38" t="inlineStr">
        <is>
          <t>Cholamandalam Investment &amp; Finance Company Ltd.</t>
        </is>
      </c>
      <c r="B151" s="17" t="inlineStr">
        <is>
          <t>INE121A01024</t>
        </is>
      </c>
      <c r="C151" s="17" t="inlineStr">
        <is>
          <t>Finance</t>
        </is>
      </c>
      <c r="D151" s="156" t="n">
        <v>4614</v>
      </c>
      <c r="E151" s="7" t="n">
        <v>74.31999999999999</v>
      </c>
      <c r="F151" s="8" t="n">
        <v>0.0025</v>
      </c>
      <c r="G151" s="39" t="n"/>
    </row>
    <row r="152">
      <c r="A152" s="38" t="inlineStr">
        <is>
          <t>Tata Elxsi Ltd.</t>
        </is>
      </c>
      <c r="B152" s="17" t="inlineStr">
        <is>
          <t>INE670A01012</t>
        </is>
      </c>
      <c r="C152" s="17" t="inlineStr">
        <is>
          <t>IT - Software</t>
        </is>
      </c>
      <c r="D152" s="156" t="n">
        <v>1421</v>
      </c>
      <c r="E152" s="7" t="n">
        <v>74.28</v>
      </c>
      <c r="F152" s="8" t="n">
        <v>0.0025</v>
      </c>
      <c r="G152" s="39" t="n"/>
    </row>
    <row r="153">
      <c r="A153" s="38" t="inlineStr">
        <is>
          <t>Container Corporation Of India Ltd.</t>
        </is>
      </c>
      <c r="B153" s="17" t="inlineStr">
        <is>
          <t>INE111A01025</t>
        </is>
      </c>
      <c r="C153" s="17" t="inlineStr">
        <is>
          <t>Transport Services</t>
        </is>
      </c>
      <c r="D153" s="156" t="n">
        <v>14119</v>
      </c>
      <c r="E153" s="7" t="n">
        <v>74.23999999999999</v>
      </c>
      <c r="F153" s="8" t="n">
        <v>0.0025</v>
      </c>
      <c r="G153" s="39" t="n"/>
    </row>
    <row r="154">
      <c r="A154" s="38" t="inlineStr">
        <is>
          <t>KPIT Technologies Ltd.</t>
        </is>
      </c>
      <c r="B154" s="17" t="inlineStr">
        <is>
          <t>INE04I401011</t>
        </is>
      </c>
      <c r="C154" s="17" t="inlineStr">
        <is>
          <t>IT - Software</t>
        </is>
      </c>
      <c r="D154" s="156" t="n">
        <v>6704</v>
      </c>
      <c r="E154" s="7" t="n">
        <v>73.59</v>
      </c>
      <c r="F154" s="8" t="n">
        <v>0.0025</v>
      </c>
      <c r="G154" s="39" t="n"/>
    </row>
    <row r="155">
      <c r="A155" s="38" t="inlineStr">
        <is>
          <t>Exide Industries Ltd.</t>
        </is>
      </c>
      <c r="B155" s="17" t="inlineStr">
        <is>
          <t>INE302A01020</t>
        </is>
      </c>
      <c r="C155" s="17" t="inlineStr">
        <is>
          <t>Auto Components</t>
        </is>
      </c>
      <c r="D155" s="156" t="n">
        <v>18649</v>
      </c>
      <c r="E155" s="7" t="n">
        <v>72.87</v>
      </c>
      <c r="F155" s="8" t="n">
        <v>0.0025</v>
      </c>
      <c r="G155" s="39" t="n"/>
    </row>
    <row r="156">
      <c r="A156" s="38" t="inlineStr">
        <is>
          <t>Dalmia Bharat Ltd.</t>
        </is>
      </c>
      <c r="B156" s="17" t="inlineStr">
        <is>
          <t>INE00R701025</t>
        </is>
      </c>
      <c r="C156" s="17" t="inlineStr">
        <is>
          <t>Cement &amp; Cement Products</t>
        </is>
      </c>
      <c r="D156" s="156" t="n">
        <v>3264</v>
      </c>
      <c r="E156" s="7" t="n">
        <v>72.7</v>
      </c>
      <c r="F156" s="8" t="n">
        <v>0.0025</v>
      </c>
      <c r="G156" s="39" t="n"/>
    </row>
    <row r="157">
      <c r="A157" s="38" t="inlineStr">
        <is>
          <t>Avenue Supermarts Ltd.</t>
        </is>
      </c>
      <c r="B157" s="17" t="inlineStr">
        <is>
          <t>INE192R01011</t>
        </is>
      </c>
      <c r="C157" s="17" t="inlineStr">
        <is>
          <t>Retailing</t>
        </is>
      </c>
      <c r="D157" s="156" t="n">
        <v>1611</v>
      </c>
      <c r="E157" s="7" t="n">
        <v>72.09999999999999</v>
      </c>
      <c r="F157" s="8" t="n">
        <v>0.0024</v>
      </c>
      <c r="G157" s="39" t="n"/>
    </row>
    <row r="158">
      <c r="A158" s="38" t="inlineStr">
        <is>
          <t>Bharat Petroleum Corporation Ltd.</t>
        </is>
      </c>
      <c r="B158" s="17" t="inlineStr">
        <is>
          <t>INE029A01011</t>
        </is>
      </c>
      <c r="C158" s="17" t="inlineStr">
        <is>
          <t>Petroleum Products</t>
        </is>
      </c>
      <c r="D158" s="156" t="n">
        <v>21218</v>
      </c>
      <c r="E158" s="7" t="n">
        <v>72.06999999999999</v>
      </c>
      <c r="F158" s="8" t="n">
        <v>0.0024</v>
      </c>
      <c r="G158" s="39" t="n"/>
    </row>
    <row r="159">
      <c r="A159" s="38" t="inlineStr">
        <is>
          <t>Kalyan Jewellers India Ltd.</t>
        </is>
      </c>
      <c r="B159" s="17" t="inlineStr">
        <is>
          <t>INE303R01014</t>
        </is>
      </c>
      <c r="C159" s="17" t="inlineStr">
        <is>
          <t>Consumer Durables</t>
        </is>
      </c>
      <c r="D159" s="156" t="n">
        <v>15762</v>
      </c>
      <c r="E159" s="7" t="n">
        <v>71.61</v>
      </c>
      <c r="F159" s="8" t="n">
        <v>0.0024</v>
      </c>
      <c r="G159" s="39" t="n"/>
    </row>
    <row r="160">
      <c r="A160" s="38" t="inlineStr">
        <is>
          <t>Tata Power Company Ltd.</t>
        </is>
      </c>
      <c r="B160" s="17" t="inlineStr">
        <is>
          <t>INE245A01021</t>
        </is>
      </c>
      <c r="C160" s="17" t="inlineStr">
        <is>
          <t>Power</t>
        </is>
      </c>
      <c r="D160" s="156" t="n">
        <v>18382</v>
      </c>
      <c r="E160" s="7" t="n">
        <v>71.44</v>
      </c>
      <c r="F160" s="8" t="n">
        <v>0.0024</v>
      </c>
      <c r="G160" s="39" t="n"/>
    </row>
    <row r="161">
      <c r="A161" s="38" t="inlineStr">
        <is>
          <t>Adani Enterprises Ltd.</t>
        </is>
      </c>
      <c r="B161" s="17" t="inlineStr">
        <is>
          <t>INE423A01024</t>
        </is>
      </c>
      <c r="C161" s="17" t="inlineStr">
        <is>
          <t>Metals &amp; Minerals Trading</t>
        </is>
      </c>
      <c r="D161" s="156" t="n">
        <v>2851</v>
      </c>
      <c r="E161" s="7" t="n">
        <v>71.44</v>
      </c>
      <c r="F161" s="8" t="n">
        <v>0.0024</v>
      </c>
      <c r="G161" s="39" t="n"/>
    </row>
    <row r="162">
      <c r="A162" s="38" t="inlineStr">
        <is>
          <t>Adani Total Gas Ltd.</t>
        </is>
      </c>
      <c r="B162" s="17" t="inlineStr">
        <is>
          <t>INE399L01023</t>
        </is>
      </c>
      <c r="C162" s="17" t="inlineStr">
        <is>
          <t>Gas</t>
        </is>
      </c>
      <c r="D162" s="156" t="n">
        <v>11366</v>
      </c>
      <c r="E162" s="7" t="n">
        <v>71.06999999999999</v>
      </c>
      <c r="F162" s="8" t="n">
        <v>0.0024</v>
      </c>
      <c r="G162" s="39" t="n"/>
    </row>
    <row r="163">
      <c r="A163" s="38" t="inlineStr">
        <is>
          <t>LIC Housing Finance Ltd.</t>
        </is>
      </c>
      <c r="B163" s="17" t="inlineStr">
        <is>
          <t>INE115A01026</t>
        </is>
      </c>
      <c r="C163" s="17" t="inlineStr">
        <is>
          <t>Finance</t>
        </is>
      </c>
      <c r="D163" s="156" t="n">
        <v>12321</v>
      </c>
      <c r="E163" s="7" t="n">
        <v>69.61</v>
      </c>
      <c r="F163" s="8" t="n">
        <v>0.0024</v>
      </c>
      <c r="G163" s="39" t="n"/>
    </row>
    <row r="164">
      <c r="A164" s="38" t="inlineStr">
        <is>
          <t>Schaeffler India Ltd.</t>
        </is>
      </c>
      <c r="B164" s="17" t="inlineStr">
        <is>
          <t>INE513A01022</t>
        </is>
      </c>
      <c r="C164" s="17" t="inlineStr">
        <is>
          <t>Auto Components</t>
        </is>
      </c>
      <c r="D164" s="156" t="n">
        <v>1649</v>
      </c>
      <c r="E164" s="7" t="n">
        <v>69.40000000000001</v>
      </c>
      <c r="F164" s="8" t="n">
        <v>0.0023</v>
      </c>
      <c r="G164" s="39" t="n"/>
    </row>
    <row r="165">
      <c r="A165" s="38" t="inlineStr">
        <is>
          <t>The Indian Hotels Company Ltd.</t>
        </is>
      </c>
      <c r="B165" s="17" t="inlineStr">
        <is>
          <t>INE053A01029</t>
        </is>
      </c>
      <c r="C165" s="17" t="inlineStr">
        <is>
          <t>Leisure Services</t>
        </is>
      </c>
      <c r="D165" s="156" t="n">
        <v>9615</v>
      </c>
      <c r="E165" s="7" t="n">
        <v>69.26000000000001</v>
      </c>
      <c r="F165" s="8" t="n">
        <v>0.0023</v>
      </c>
      <c r="G165" s="39" t="n"/>
    </row>
    <row r="166">
      <c r="A166" s="38" t="inlineStr">
        <is>
          <t>Astral Ltd.</t>
        </is>
      </c>
      <c r="B166" s="17" t="inlineStr">
        <is>
          <t>INE006I01046</t>
        </is>
      </c>
      <c r="C166" s="17" t="inlineStr">
        <is>
          <t>Industrial Products</t>
        </is>
      </c>
      <c r="D166" s="156" t="n">
        <v>5044</v>
      </c>
      <c r="E166" s="7" t="n">
        <v>68.92</v>
      </c>
      <c r="F166" s="8" t="n">
        <v>0.0023</v>
      </c>
      <c r="G166" s="39" t="n"/>
    </row>
    <row r="167">
      <c r="A167" s="38" t="inlineStr">
        <is>
          <t>VARUN BEVERAGES LIMITED</t>
        </is>
      </c>
      <c r="B167" s="17" t="inlineStr">
        <is>
          <t>INE200M01039</t>
        </is>
      </c>
      <c r="C167" s="17" t="inlineStr">
        <is>
          <t>Beverages</t>
        </is>
      </c>
      <c r="D167" s="156" t="n">
        <v>14830</v>
      </c>
      <c r="E167" s="7" t="n">
        <v>65.8</v>
      </c>
      <c r="F167" s="8" t="n">
        <v>0.0022</v>
      </c>
      <c r="G167" s="39" t="n"/>
    </row>
    <row r="168">
      <c r="A168" s="38" t="inlineStr">
        <is>
          <t>Lloyds Metals And Energy Ltd.</t>
        </is>
      </c>
      <c r="B168" s="17" t="inlineStr">
        <is>
          <t>INE281B01032</t>
        </is>
      </c>
      <c r="C168" s="17" t="inlineStr">
        <is>
          <t>Minerals &amp; Mining</t>
        </is>
      </c>
      <c r="D168" s="156" t="n">
        <v>5369</v>
      </c>
      <c r="E168" s="7" t="n">
        <v>65.77</v>
      </c>
      <c r="F168" s="8" t="n">
        <v>0.0022</v>
      </c>
      <c r="G168" s="39" t="n"/>
    </row>
    <row r="169">
      <c r="A169" s="38" t="inlineStr">
        <is>
          <t>Power Finance Corporation Ltd.</t>
        </is>
      </c>
      <c r="B169" s="17" t="inlineStr">
        <is>
          <t>INE134E01011</t>
        </is>
      </c>
      <c r="C169" s="17" t="inlineStr">
        <is>
          <t>Finance</t>
        </is>
      </c>
      <c r="D169" s="156" t="n">
        <v>15939</v>
      </c>
      <c r="E169" s="7" t="n">
        <v>65.39</v>
      </c>
      <c r="F169" s="8" t="n">
        <v>0.0022</v>
      </c>
      <c r="G169" s="39" t="n"/>
    </row>
    <row r="170">
      <c r="A170" s="38" t="inlineStr">
        <is>
          <t>Nippon Life India Asset Management Ltd.</t>
        </is>
      </c>
      <c r="B170" s="17" t="inlineStr">
        <is>
          <t>INE298J01013</t>
        </is>
      </c>
      <c r="C170" s="17" t="inlineStr">
        <is>
          <t>Capital Markets</t>
        </is>
      </c>
      <c r="D170" s="156" t="n">
        <v>7238</v>
      </c>
      <c r="E170" s="7" t="n">
        <v>62.85</v>
      </c>
      <c r="F170" s="8" t="n">
        <v>0.0021</v>
      </c>
      <c r="G170" s="39" t="n"/>
    </row>
    <row r="171">
      <c r="A171" s="38" t="inlineStr">
        <is>
          <t>Apollo Tyres Ltd.</t>
        </is>
      </c>
      <c r="B171" s="17" t="inlineStr">
        <is>
          <t>INE438A01022</t>
        </is>
      </c>
      <c r="C171" s="17" t="inlineStr">
        <is>
          <t>Auto Components</t>
        </is>
      </c>
      <c r="D171" s="156" t="n">
        <v>13266</v>
      </c>
      <c r="E171" s="7" t="n">
        <v>62.74</v>
      </c>
      <c r="F171" s="8" t="n">
        <v>0.0021</v>
      </c>
      <c r="G171" s="39" t="n"/>
    </row>
    <row r="172">
      <c r="A172" s="38" t="inlineStr">
        <is>
          <t>Abbott India Ltd.</t>
        </is>
      </c>
      <c r="B172" s="17" t="inlineStr">
        <is>
          <t>INE358A01014</t>
        </is>
      </c>
      <c r="C172" s="17" t="inlineStr">
        <is>
          <t>Pharmaceuticals &amp; Biotechnology</t>
        </is>
      </c>
      <c r="D172" s="156" t="n">
        <v>214</v>
      </c>
      <c r="E172" s="7" t="n">
        <v>62.68</v>
      </c>
      <c r="F172" s="8" t="n">
        <v>0.0021</v>
      </c>
      <c r="G172" s="39" t="n"/>
    </row>
    <row r="173">
      <c r="A173" s="38" t="inlineStr">
        <is>
          <t>Adani Power Ltd.</t>
        </is>
      </c>
      <c r="B173" s="17" t="inlineStr">
        <is>
          <t>INE814H01029</t>
        </is>
      </c>
      <c r="C173" s="17" t="inlineStr">
        <is>
          <t>Power</t>
        </is>
      </c>
      <c r="D173" s="156" t="n">
        <v>43084</v>
      </c>
      <c r="E173" s="7" t="n">
        <v>62.32</v>
      </c>
      <c r="F173" s="8" t="n">
        <v>0.0021</v>
      </c>
      <c r="G173" s="39" t="n"/>
    </row>
    <row r="174">
      <c r="A174" s="38" t="inlineStr">
        <is>
          <t>Gujarat Fluorochemicals Ltd.</t>
        </is>
      </c>
      <c r="B174" s="17" t="inlineStr">
        <is>
          <t>INE09N301011</t>
        </is>
      </c>
      <c r="C174" s="17" t="inlineStr">
        <is>
          <t>Chemicals &amp; Petrochemicals</t>
        </is>
      </c>
      <c r="D174" s="156" t="n">
        <v>1674</v>
      </c>
      <c r="E174" s="7" t="n">
        <v>62.07</v>
      </c>
      <c r="F174" s="8" t="n">
        <v>0.0021</v>
      </c>
      <c r="G174" s="39" t="n"/>
    </row>
    <row r="175">
      <c r="A175" s="38" t="inlineStr">
        <is>
          <t>Cochin Shipyard Ltd.</t>
        </is>
      </c>
      <c r="B175" s="17" t="inlineStr">
        <is>
          <t>INE704P01025</t>
        </is>
      </c>
      <c r="C175" s="17" t="inlineStr">
        <is>
          <t>Industrial Manufacturing</t>
        </is>
      </c>
      <c r="D175" s="156" t="n">
        <v>3468</v>
      </c>
      <c r="E175" s="7" t="n">
        <v>62.06</v>
      </c>
      <c r="F175" s="8" t="n">
        <v>0.0021</v>
      </c>
      <c r="G175" s="39" t="n"/>
    </row>
    <row r="176">
      <c r="A176" s="38" t="inlineStr">
        <is>
          <t>Bank of India</t>
        </is>
      </c>
      <c r="B176" s="17" t="inlineStr">
        <is>
          <t>INE084A01016</t>
        </is>
      </c>
      <c r="C176" s="17" t="inlineStr">
        <is>
          <t>Banks</t>
        </is>
      </c>
      <c r="D176" s="156" t="n">
        <v>49796</v>
      </c>
      <c r="E176" s="7" t="n">
        <v>61.45</v>
      </c>
      <c r="F176" s="8" t="n">
        <v>0.0021</v>
      </c>
      <c r="G176" s="39" t="n"/>
    </row>
    <row r="177">
      <c r="A177" s="38" t="inlineStr">
        <is>
          <t>Indian Oil Corporation Ltd.</t>
        </is>
      </c>
      <c r="B177" s="17" t="inlineStr">
        <is>
          <t>INE242A01010</t>
        </is>
      </c>
      <c r="C177" s="17" t="inlineStr">
        <is>
          <t>Petroleum Products</t>
        </is>
      </c>
      <c r="D177" s="156" t="n">
        <v>40902</v>
      </c>
      <c r="E177" s="7" t="n">
        <v>61.27</v>
      </c>
      <c r="F177" s="8" t="n">
        <v>0.0021</v>
      </c>
      <c r="G177" s="39" t="n"/>
    </row>
    <row r="178">
      <c r="A178" s="38" t="inlineStr">
        <is>
          <t>Berger Paints (I) Ltd.</t>
        </is>
      </c>
      <c r="B178" s="17" t="inlineStr">
        <is>
          <t>INE463A01038</t>
        </is>
      </c>
      <c r="C178" s="17" t="inlineStr">
        <is>
          <t>Consumer Durables</t>
        </is>
      </c>
      <c r="D178" s="156" t="n">
        <v>11669</v>
      </c>
      <c r="E178" s="7" t="n">
        <v>60.12</v>
      </c>
      <c r="F178" s="8" t="n">
        <v>0.002</v>
      </c>
      <c r="G178" s="39" t="n"/>
    </row>
    <row r="179">
      <c r="A179" s="38" t="inlineStr">
        <is>
          <t>Indraprastha Gas Ltd.</t>
        </is>
      </c>
      <c r="B179" s="17" t="inlineStr">
        <is>
          <t>INE203G01027</t>
        </is>
      </c>
      <c r="C179" s="17" t="inlineStr">
        <is>
          <t>Gas</t>
        </is>
      </c>
      <c r="D179" s="156" t="n">
        <v>28743</v>
      </c>
      <c r="E179" s="7" t="n">
        <v>59.94</v>
      </c>
      <c r="F179" s="8" t="n">
        <v>0.002</v>
      </c>
      <c r="G179" s="39" t="n"/>
    </row>
    <row r="180">
      <c r="A180" s="38" t="inlineStr">
        <is>
          <t>Bajaj Holdings &amp; Investment Ltd.</t>
        </is>
      </c>
      <c r="B180" s="17" t="inlineStr">
        <is>
          <t>INE118A01012</t>
        </is>
      </c>
      <c r="C180" s="17" t="inlineStr">
        <is>
          <t>Finance</t>
        </is>
      </c>
      <c r="D180" s="156" t="n">
        <v>474</v>
      </c>
      <c r="E180" s="7" t="n">
        <v>58.05</v>
      </c>
      <c r="F180" s="8" t="n">
        <v>0.002</v>
      </c>
      <c r="G180" s="39" t="n"/>
    </row>
    <row r="181">
      <c r="A181" s="38" t="inlineStr">
        <is>
          <t>Apar Industries Ltd.</t>
        </is>
      </c>
      <c r="B181" s="17" t="inlineStr">
        <is>
          <t>INE372A01015</t>
        </is>
      </c>
      <c r="C181" s="17" t="inlineStr">
        <is>
          <t>Electrical Equipment</t>
        </is>
      </c>
      <c r="D181" s="156" t="n">
        <v>692</v>
      </c>
      <c r="E181" s="7" t="n">
        <v>56.65</v>
      </c>
      <c r="F181" s="8" t="n">
        <v>0.0019</v>
      </c>
      <c r="G181" s="39" t="n"/>
    </row>
    <row r="182">
      <c r="A182" s="38" t="inlineStr">
        <is>
          <t>Motilal Oswal Financial Services Ltd.</t>
        </is>
      </c>
      <c r="B182" s="17" t="inlineStr">
        <is>
          <t>INE338I01027</t>
        </is>
      </c>
      <c r="C182" s="17" t="inlineStr">
        <is>
          <t>Capital Markets</t>
        </is>
      </c>
      <c r="D182" s="156" t="n">
        <v>6325</v>
      </c>
      <c r="E182" s="7" t="n">
        <v>56.52</v>
      </c>
      <c r="F182" s="8" t="n">
        <v>0.0019</v>
      </c>
      <c r="G182" s="39" t="n"/>
    </row>
    <row r="183">
      <c r="A183" s="38" t="inlineStr">
        <is>
          <t>Bharat Dynamics Ltd.</t>
        </is>
      </c>
      <c r="B183" s="17" t="inlineStr">
        <is>
          <t>INE171Z01026</t>
        </is>
      </c>
      <c r="C183" s="17" t="inlineStr">
        <is>
          <t>Aerospace &amp; Defense</t>
        </is>
      </c>
      <c r="D183" s="156" t="n">
        <v>3777</v>
      </c>
      <c r="E183" s="7" t="n">
        <v>56.4</v>
      </c>
      <c r="F183" s="8" t="n">
        <v>0.0019</v>
      </c>
      <c r="G183" s="39" t="n"/>
    </row>
    <row r="184">
      <c r="A184" s="38" t="inlineStr">
        <is>
          <t>Info Edge (India) Ltd.</t>
        </is>
      </c>
      <c r="B184" s="17" t="inlineStr">
        <is>
          <t>INE663F01032</t>
        </is>
      </c>
      <c r="C184" s="17" t="inlineStr">
        <is>
          <t>Retailing</t>
        </is>
      </c>
      <c r="D184" s="156" t="n">
        <v>4255</v>
      </c>
      <c r="E184" s="7" t="n">
        <v>55.71</v>
      </c>
      <c r="F184" s="8" t="n">
        <v>0.0019</v>
      </c>
      <c r="G184" s="39" t="n"/>
    </row>
    <row r="185">
      <c r="A185" s="38" t="inlineStr">
        <is>
          <t>CG Power and Industrial Solutions Ltd.</t>
        </is>
      </c>
      <c r="B185" s="17" t="inlineStr">
        <is>
          <t>INE067A01029</t>
        </is>
      </c>
      <c r="C185" s="17" t="inlineStr">
        <is>
          <t>Electrical Equipment</t>
        </is>
      </c>
      <c r="D185" s="156" t="n">
        <v>7514</v>
      </c>
      <c r="E185" s="7" t="n">
        <v>55.67</v>
      </c>
      <c r="F185" s="8" t="n">
        <v>0.0019</v>
      </c>
      <c r="G185" s="39" t="n"/>
    </row>
    <row r="186">
      <c r="A186" s="38" t="inlineStr">
        <is>
          <t>Tata Investment Corporation Ltd.</t>
        </is>
      </c>
      <c r="B186" s="17" t="inlineStr">
        <is>
          <t>INE672A01018</t>
        </is>
      </c>
      <c r="C186" s="17" t="inlineStr">
        <is>
          <t>Finance</t>
        </is>
      </c>
      <c r="D186" s="156" t="n">
        <v>535</v>
      </c>
      <c r="E186" s="7" t="n">
        <v>55.27</v>
      </c>
      <c r="F186" s="8" t="n">
        <v>0.0019</v>
      </c>
      <c r="G186" s="39" t="n"/>
    </row>
    <row r="187">
      <c r="A187" s="38" t="inlineStr">
        <is>
          <t>Godfrey Phillips India Ltd.</t>
        </is>
      </c>
      <c r="B187" s="17" t="inlineStr">
        <is>
          <t>INE260B01028</t>
        </is>
      </c>
      <c r="C187" s="17" t="inlineStr">
        <is>
          <t>Cigarettes &amp; Tobacco Products</t>
        </is>
      </c>
      <c r="D187" s="156" t="n">
        <v>1593</v>
      </c>
      <c r="E187" s="7" t="n">
        <v>53.91</v>
      </c>
      <c r="F187" s="8" t="n">
        <v>0.0018</v>
      </c>
      <c r="G187" s="39" t="n"/>
    </row>
    <row r="188">
      <c r="A188" s="38" t="inlineStr">
        <is>
          <t>Linde India Ltd.</t>
        </is>
      </c>
      <c r="B188" s="17" t="inlineStr">
        <is>
          <t>INE473A01011</t>
        </is>
      </c>
      <c r="C188" s="17" t="inlineStr">
        <is>
          <t>Chemicals &amp; Petrochemicals</t>
        </is>
      </c>
      <c r="D188" s="156" t="n">
        <v>862</v>
      </c>
      <c r="E188" s="7" t="n">
        <v>53.84</v>
      </c>
      <c r="F188" s="8" t="n">
        <v>0.0018</v>
      </c>
      <c r="G188" s="39" t="n"/>
    </row>
    <row r="189">
      <c r="A189" s="38" t="inlineStr">
        <is>
          <t>Procter &amp; Gamble Hygiene&amp;HealthCare Ltd.</t>
        </is>
      </c>
      <c r="B189" s="17" t="inlineStr">
        <is>
          <t>INE179A01014</t>
        </is>
      </c>
      <c r="C189" s="17" t="inlineStr">
        <is>
          <t>Personal Products</t>
        </is>
      </c>
      <c r="D189" s="156" t="n">
        <v>380</v>
      </c>
      <c r="E189" s="7" t="n">
        <v>53.75</v>
      </c>
      <c r="F189" s="8" t="n">
        <v>0.0018</v>
      </c>
      <c r="G189" s="39" t="n"/>
    </row>
    <row r="190">
      <c r="A190" s="38" t="inlineStr">
        <is>
          <t>United Breweries Ltd.</t>
        </is>
      </c>
      <c r="B190" s="17" t="inlineStr">
        <is>
          <t>INE686F01025</t>
        </is>
      </c>
      <c r="C190" s="17" t="inlineStr">
        <is>
          <t>Beverages</t>
        </is>
      </c>
      <c r="D190" s="156" t="n">
        <v>2959</v>
      </c>
      <c r="E190" s="7" t="n">
        <v>53.29</v>
      </c>
      <c r="F190" s="8" t="n">
        <v>0.0018</v>
      </c>
      <c r="G190" s="39" t="n"/>
    </row>
    <row r="191">
      <c r="A191" s="38" t="inlineStr">
        <is>
          <t>LTIMindtree Ltd.</t>
        </is>
      </c>
      <c r="B191" s="17" t="inlineStr">
        <is>
          <t>INE214T01019</t>
        </is>
      </c>
      <c r="C191" s="17" t="inlineStr">
        <is>
          <t>IT - Software</t>
        </is>
      </c>
      <c r="D191" s="156" t="n">
        <v>1015</v>
      </c>
      <c r="E191" s="7" t="n">
        <v>52.35</v>
      </c>
      <c r="F191" s="8" t="n">
        <v>0.0018</v>
      </c>
      <c r="G191" s="39" t="n"/>
    </row>
    <row r="192">
      <c r="A192" s="38" t="inlineStr">
        <is>
          <t>Bank of Baroda</t>
        </is>
      </c>
      <c r="B192" s="17" t="inlineStr">
        <is>
          <t>INE028A01039</t>
        </is>
      </c>
      <c r="C192" s="17" t="inlineStr">
        <is>
          <t>Banks</t>
        </is>
      </c>
      <c r="D192" s="156" t="n">
        <v>20209</v>
      </c>
      <c r="E192" s="7" t="n">
        <v>52.25</v>
      </c>
      <c r="F192" s="8" t="n">
        <v>0.0018</v>
      </c>
      <c r="G192" s="39" t="n"/>
    </row>
    <row r="193">
      <c r="A193" s="38" t="inlineStr">
        <is>
          <t>GAIL (India) Ltd.</t>
        </is>
      </c>
      <c r="B193" s="17" t="inlineStr">
        <is>
          <t>INE129A01019</t>
        </is>
      </c>
      <c r="C193" s="17" t="inlineStr">
        <is>
          <t>Gas</t>
        </is>
      </c>
      <c r="D193" s="156" t="n">
        <v>29528</v>
      </c>
      <c r="E193" s="7" t="n">
        <v>52.05</v>
      </c>
      <c r="F193" s="8" t="n">
        <v>0.0018</v>
      </c>
      <c r="G193" s="39" t="n"/>
    </row>
    <row r="194">
      <c r="A194" s="38" t="inlineStr">
        <is>
          <t>Deepak Nitrite Ltd.</t>
        </is>
      </c>
      <c r="B194" s="17" t="inlineStr">
        <is>
          <t>INE288B01029</t>
        </is>
      </c>
      <c r="C194" s="17" t="inlineStr">
        <is>
          <t>Chemicals &amp; Petrochemicals</t>
        </is>
      </c>
      <c r="D194" s="156" t="n">
        <v>2815</v>
      </c>
      <c r="E194" s="7" t="n">
        <v>51.66</v>
      </c>
      <c r="F194" s="8" t="n">
        <v>0.0017</v>
      </c>
      <c r="G194" s="39" t="n"/>
    </row>
    <row r="195">
      <c r="A195" s="38" t="inlineStr">
        <is>
          <t>Godrej Consumer Products Ltd.</t>
        </is>
      </c>
      <c r="B195" s="17" t="inlineStr">
        <is>
          <t>INE102D01028</t>
        </is>
      </c>
      <c r="C195" s="17" t="inlineStr">
        <is>
          <t>Personal Products</t>
        </is>
      </c>
      <c r="D195" s="156" t="n">
        <v>4403</v>
      </c>
      <c r="E195" s="7" t="n">
        <v>51.38</v>
      </c>
      <c r="F195" s="8" t="n">
        <v>0.0017</v>
      </c>
      <c r="G195" s="39" t="n"/>
    </row>
    <row r="196">
      <c r="A196" s="38" t="inlineStr">
        <is>
          <t>Samvardhana Motherson International Ltd.</t>
        </is>
      </c>
      <c r="B196" s="17" t="inlineStr">
        <is>
          <t>INE775A01035</t>
        </is>
      </c>
      <c r="C196" s="17" t="inlineStr">
        <is>
          <t>Auto Components</t>
        </is>
      </c>
      <c r="D196" s="156" t="n">
        <v>48603</v>
      </c>
      <c r="E196" s="7" t="n">
        <v>51.35</v>
      </c>
      <c r="F196" s="8" t="n">
        <v>0.0017</v>
      </c>
      <c r="G196" s="39" t="n"/>
    </row>
    <row r="197">
      <c r="A197" s="38" t="inlineStr">
        <is>
          <t>Bharti Hexacom Ltd.</t>
        </is>
      </c>
      <c r="B197" s="17" t="inlineStr">
        <is>
          <t>INE343G01021</t>
        </is>
      </c>
      <c r="C197" s="17" t="inlineStr">
        <is>
          <t>Telecom - Services</t>
        </is>
      </c>
      <c r="D197" s="156" t="n">
        <v>3082</v>
      </c>
      <c r="E197" s="7" t="n">
        <v>51.16</v>
      </c>
      <c r="F197" s="8" t="n">
        <v>0.0017</v>
      </c>
      <c r="G197" s="39" t="n"/>
    </row>
    <row r="198">
      <c r="A198" s="38" t="inlineStr">
        <is>
          <t>REC Ltd.</t>
        </is>
      </c>
      <c r="B198" s="17" t="inlineStr">
        <is>
          <t>INE020B01018</t>
        </is>
      </c>
      <c r="C198" s="17" t="inlineStr">
        <is>
          <t>Finance</t>
        </is>
      </c>
      <c r="D198" s="156" t="n">
        <v>13673</v>
      </c>
      <c r="E198" s="7" t="n">
        <v>50.98</v>
      </c>
      <c r="F198" s="8" t="n">
        <v>0.0017</v>
      </c>
      <c r="G198" s="39" t="n"/>
    </row>
    <row r="199">
      <c r="A199" s="38" t="inlineStr">
        <is>
          <t>Thermax Ltd.</t>
        </is>
      </c>
      <c r="B199" s="17" t="inlineStr">
        <is>
          <t>INE152A01029</t>
        </is>
      </c>
      <c r="C199" s="17" t="inlineStr">
        <is>
          <t>Electrical Equipment</t>
        </is>
      </c>
      <c r="D199" s="156" t="n">
        <v>1588</v>
      </c>
      <c r="E199" s="7" t="n">
        <v>50.34</v>
      </c>
      <c r="F199" s="8" t="n">
        <v>0.0017</v>
      </c>
      <c r="G199" s="39" t="n"/>
    </row>
    <row r="200">
      <c r="A200" s="38" t="inlineStr">
        <is>
          <t>DLF Ltd.</t>
        </is>
      </c>
      <c r="B200" s="17" t="inlineStr">
        <is>
          <t>INE271C01023</t>
        </is>
      </c>
      <c r="C200" s="17" t="inlineStr">
        <is>
          <t>Realty</t>
        </is>
      </c>
      <c r="D200" s="156" t="n">
        <v>7022</v>
      </c>
      <c r="E200" s="7" t="n">
        <v>50.07</v>
      </c>
      <c r="F200" s="8" t="n">
        <v>0.0017</v>
      </c>
      <c r="G200" s="39" t="n"/>
    </row>
    <row r="201">
      <c r="A201" s="38" t="inlineStr">
        <is>
          <t>ICICI Lombard General Insurance Co. Ltd.</t>
        </is>
      </c>
      <c r="B201" s="17" t="inlineStr">
        <is>
          <t>INE765G01017</t>
        </is>
      </c>
      <c r="C201" s="17" t="inlineStr">
        <is>
          <t>Insurance</t>
        </is>
      </c>
      <c r="D201" s="156" t="n">
        <v>2642</v>
      </c>
      <c r="E201" s="7" t="n">
        <v>49.93</v>
      </c>
      <c r="F201" s="8" t="n">
        <v>0.0017</v>
      </c>
      <c r="G201" s="39" t="n"/>
    </row>
    <row r="202">
      <c r="A202" s="38" t="inlineStr">
        <is>
          <t>Pidilite Industries Ltd.</t>
        </is>
      </c>
      <c r="B202" s="17" t="inlineStr">
        <is>
          <t>INE318A01026</t>
        </is>
      </c>
      <c r="C202" s="17" t="inlineStr">
        <is>
          <t>Chemicals &amp; Petrochemicals</t>
        </is>
      </c>
      <c r="D202" s="156" t="n">
        <v>3398</v>
      </c>
      <c r="E202" s="7" t="n">
        <v>49.88</v>
      </c>
      <c r="F202" s="8" t="n">
        <v>0.0017</v>
      </c>
      <c r="G202" s="39" t="n"/>
    </row>
    <row r="203">
      <c r="A203" s="38" t="inlineStr">
        <is>
          <t>AIA Engineering Ltd.</t>
        </is>
      </c>
      <c r="B203" s="17" t="inlineStr">
        <is>
          <t>INE212H01026</t>
        </is>
      </c>
      <c r="C203" s="17" t="inlineStr">
        <is>
          <t>Industrial Products</t>
        </is>
      </c>
      <c r="D203" s="156" t="n">
        <v>1591</v>
      </c>
      <c r="E203" s="7" t="n">
        <v>48.58</v>
      </c>
      <c r="F203" s="8" t="n">
        <v>0.0016</v>
      </c>
      <c r="G203" s="39" t="n"/>
    </row>
    <row r="204">
      <c r="A204" s="38" t="inlineStr">
        <is>
          <t>K.P.R. Mill Ltd.</t>
        </is>
      </c>
      <c r="B204" s="17" t="inlineStr">
        <is>
          <t>INE930H01031</t>
        </is>
      </c>
      <c r="C204" s="17" t="inlineStr">
        <is>
          <t>Textiles &amp; Apparels</t>
        </is>
      </c>
      <c r="D204" s="156" t="n">
        <v>4557</v>
      </c>
      <c r="E204" s="7" t="n">
        <v>48.53</v>
      </c>
      <c r="F204" s="8" t="n">
        <v>0.0016</v>
      </c>
      <c r="G204" s="39" t="n"/>
    </row>
    <row r="205">
      <c r="A205" s="38" t="inlineStr">
        <is>
          <t>Indian Renewable Energy Dev Agency Ltd.</t>
        </is>
      </c>
      <c r="B205" s="17" t="inlineStr">
        <is>
          <t>INE202E01016</t>
        </is>
      </c>
      <c r="C205" s="17" t="inlineStr">
        <is>
          <t>Finance</t>
        </is>
      </c>
      <c r="D205" s="156" t="n">
        <v>32600</v>
      </c>
      <c r="E205" s="7" t="n">
        <v>48.48</v>
      </c>
      <c r="F205" s="8" t="n">
        <v>0.0016</v>
      </c>
      <c r="G205" s="39" t="n"/>
    </row>
    <row r="206">
      <c r="A206" s="38" t="inlineStr">
        <is>
          <t>Syngene International Ltd.</t>
        </is>
      </c>
      <c r="B206" s="17" t="inlineStr">
        <is>
          <t>INE398R01022</t>
        </is>
      </c>
      <c r="C206" s="17" t="inlineStr">
        <is>
          <t>Healthcare Services</t>
        </is>
      </c>
      <c r="D206" s="156" t="n">
        <v>7772</v>
      </c>
      <c r="E206" s="7" t="n">
        <v>48.41</v>
      </c>
      <c r="F206" s="8" t="n">
        <v>0.0016</v>
      </c>
      <c r="G206" s="39" t="n"/>
    </row>
    <row r="207">
      <c r="A207" s="38" t="inlineStr">
        <is>
          <t>Premier Energies Ltd.</t>
        </is>
      </c>
      <c r="B207" s="17" t="inlineStr">
        <is>
          <t>INE0BS701011</t>
        </is>
      </c>
      <c r="C207" s="17" t="inlineStr">
        <is>
          <t>Electrical Equipment</t>
        </is>
      </c>
      <c r="D207" s="156" t="n">
        <v>4682</v>
      </c>
      <c r="E207" s="7" t="n">
        <v>47.83</v>
      </c>
      <c r="F207" s="8" t="n">
        <v>0.0016</v>
      </c>
      <c r="G207" s="39" t="n"/>
    </row>
    <row r="208">
      <c r="A208" s="38" t="inlineStr">
        <is>
          <t>Tata Technologies Ltd.</t>
        </is>
      </c>
      <c r="B208" s="17" t="inlineStr">
        <is>
          <t>INE142M01025</t>
        </is>
      </c>
      <c r="C208" s="17" t="inlineStr">
        <is>
          <t>IT - Services</t>
        </is>
      </c>
      <c r="D208" s="156" t="n">
        <v>7031</v>
      </c>
      <c r="E208" s="7" t="n">
        <v>47.07</v>
      </c>
      <c r="F208" s="8" t="n">
        <v>0.0016</v>
      </c>
      <c r="G208" s="39" t="n"/>
    </row>
    <row r="209">
      <c r="A209" s="38" t="inlineStr">
        <is>
          <t>Escorts Kubota Ltd.</t>
        </is>
      </c>
      <c r="B209" s="17" t="inlineStr">
        <is>
          <t>INE042A01014</t>
        </is>
      </c>
      <c r="C209" s="17" t="inlineStr">
        <is>
          <t>Agricultural, Commercial &amp; Construction Vehicles</t>
        </is>
      </c>
      <c r="D209" s="156" t="n">
        <v>1360</v>
      </c>
      <c r="E209" s="7" t="n">
        <v>46.87</v>
      </c>
      <c r="F209" s="8" t="n">
        <v>0.0016</v>
      </c>
      <c r="G209" s="39" t="n"/>
    </row>
    <row r="210">
      <c r="A210" s="38" t="inlineStr">
        <is>
          <t>ACC Ltd.</t>
        </is>
      </c>
      <c r="B210" s="17" t="inlineStr">
        <is>
          <t>INE012A01025</t>
        </is>
      </c>
      <c r="C210" s="17" t="inlineStr">
        <is>
          <t>Cement &amp; Cement Products</t>
        </is>
      </c>
      <c r="D210" s="156" t="n">
        <v>2567</v>
      </c>
      <c r="E210" s="7" t="n">
        <v>46.84</v>
      </c>
      <c r="F210" s="8" t="n">
        <v>0.0016</v>
      </c>
      <c r="G210" s="39" t="n"/>
    </row>
    <row r="211">
      <c r="A211" s="38" t="inlineStr">
        <is>
          <t>General Insurance Corporation of India</t>
        </is>
      </c>
      <c r="B211" s="17" t="inlineStr">
        <is>
          <t>INE481Y01014</t>
        </is>
      </c>
      <c r="C211" s="17" t="inlineStr">
        <is>
          <t>Insurance</t>
        </is>
      </c>
      <c r="D211" s="156" t="n">
        <v>12671</v>
      </c>
      <c r="E211" s="7" t="n">
        <v>46.71</v>
      </c>
      <c r="F211" s="8" t="n">
        <v>0.0016</v>
      </c>
      <c r="G211" s="39" t="n"/>
    </row>
    <row r="212">
      <c r="A212" s="38" t="inlineStr">
        <is>
          <t>L&amp;T Technology Services Ltd.</t>
        </is>
      </c>
      <c r="B212" s="17" t="inlineStr">
        <is>
          <t>INE010V01017</t>
        </is>
      </c>
      <c r="C212" s="17" t="inlineStr">
        <is>
          <t>IT - Services</t>
        </is>
      </c>
      <c r="D212" s="156" t="n">
        <v>1128</v>
      </c>
      <c r="E212" s="7" t="n">
        <v>46.4</v>
      </c>
      <c r="F212" s="8" t="n">
        <v>0.0016</v>
      </c>
      <c r="G212" s="39" t="n"/>
    </row>
    <row r="213">
      <c r="A213" s="38" t="inlineStr">
        <is>
          <t>Housing &amp; Urban Development Corp Ltd.</t>
        </is>
      </c>
      <c r="B213" s="17" t="inlineStr">
        <is>
          <t>INE031A01017</t>
        </is>
      </c>
      <c r="C213" s="17" t="inlineStr">
        <is>
          <t>Finance</t>
        </is>
      </c>
      <c r="D213" s="156" t="n">
        <v>20564</v>
      </c>
      <c r="E213" s="7" t="n">
        <v>45.99</v>
      </c>
      <c r="F213" s="8" t="n">
        <v>0.0016</v>
      </c>
      <c r="G213" s="39" t="n"/>
    </row>
    <row r="214">
      <c r="A214" s="38" t="inlineStr">
        <is>
          <t>Canara Bank</t>
        </is>
      </c>
      <c r="B214" s="17" t="inlineStr">
        <is>
          <t>INE476A01022</t>
        </is>
      </c>
      <c r="C214" s="17" t="inlineStr">
        <is>
          <t>Banks</t>
        </is>
      </c>
      <c r="D214" s="156" t="n">
        <v>36908</v>
      </c>
      <c r="E214" s="7" t="n">
        <v>45.66</v>
      </c>
      <c r="F214" s="8" t="n">
        <v>0.0015</v>
      </c>
      <c r="G214" s="39" t="n"/>
    </row>
    <row r="215">
      <c r="A215" s="38" t="inlineStr">
        <is>
          <t>Global Health Ltd.</t>
        </is>
      </c>
      <c r="B215" s="17" t="inlineStr">
        <is>
          <t>INE474Q01031</t>
        </is>
      </c>
      <c r="C215" s="17" t="inlineStr">
        <is>
          <t>Healthcare Services</t>
        </is>
      </c>
      <c r="D215" s="156" t="n">
        <v>3458</v>
      </c>
      <c r="E215" s="7" t="n">
        <v>45.44</v>
      </c>
      <c r="F215" s="8" t="n">
        <v>0.0015</v>
      </c>
      <c r="G215" s="39" t="n"/>
    </row>
    <row r="216">
      <c r="A216" s="38" t="inlineStr">
        <is>
          <t>GlaxoSmithKline Pharmaceuticals Ltd.</t>
        </is>
      </c>
      <c r="B216" s="17" t="inlineStr">
        <is>
          <t>INE159A01016</t>
        </is>
      </c>
      <c r="C216" s="17" t="inlineStr">
        <is>
          <t>Pharmaceuticals &amp; Biotechnology</t>
        </is>
      </c>
      <c r="D216" s="156" t="n">
        <v>1697</v>
      </c>
      <c r="E216" s="7" t="n">
        <v>45.14</v>
      </c>
      <c r="F216" s="8" t="n">
        <v>0.0015</v>
      </c>
      <c r="G216" s="39" t="n"/>
    </row>
    <row r="217">
      <c r="A217" s="38" t="inlineStr">
        <is>
          <t>CRISIL Ltd.</t>
        </is>
      </c>
      <c r="B217" s="17" t="inlineStr">
        <is>
          <t>INE007A01025</t>
        </is>
      </c>
      <c r="C217" s="17" t="inlineStr">
        <is>
          <t>Finance</t>
        </is>
      </c>
      <c r="D217" s="156" t="n">
        <v>999</v>
      </c>
      <c r="E217" s="7" t="n">
        <v>44.32</v>
      </c>
      <c r="F217" s="8" t="n">
        <v>0.0015</v>
      </c>
      <c r="G217" s="39" t="n"/>
    </row>
    <row r="218">
      <c r="A218" s="38" t="inlineStr">
        <is>
          <t>Jindal Steel Ltd.</t>
        </is>
      </c>
      <c r="B218" s="17" t="inlineStr">
        <is>
          <t>INE749A01030</t>
        </is>
      </c>
      <c r="C218" s="17" t="inlineStr">
        <is>
          <t>Ferrous Metals</t>
        </is>
      </c>
      <c r="D218" s="156" t="n">
        <v>4092</v>
      </c>
      <c r="E218" s="7" t="n">
        <v>43.53</v>
      </c>
      <c r="F218" s="8" t="n">
        <v>0.0015</v>
      </c>
      <c r="G218" s="39" t="n"/>
    </row>
    <row r="219">
      <c r="A219" s="38" t="inlineStr">
        <is>
          <t>United Spirits Ltd.</t>
        </is>
      </c>
      <c r="B219" s="17" t="inlineStr">
        <is>
          <t>INE854D01024</t>
        </is>
      </c>
      <c r="C219" s="17" t="inlineStr">
        <is>
          <t>Beverages</t>
        </is>
      </c>
      <c r="D219" s="156" t="n">
        <v>3233</v>
      </c>
      <c r="E219" s="7" t="n">
        <v>42.81</v>
      </c>
      <c r="F219" s="8" t="n">
        <v>0.0014</v>
      </c>
      <c r="G219" s="39" t="n"/>
    </row>
    <row r="220">
      <c r="A220" s="38" t="inlineStr">
        <is>
          <t>Shree Cement Ltd.</t>
        </is>
      </c>
      <c r="B220" s="17" t="inlineStr">
        <is>
          <t>INE070A01015</t>
        </is>
      </c>
      <c r="C220" s="17" t="inlineStr">
        <is>
          <t>Cement &amp; Cement Products</t>
        </is>
      </c>
      <c r="D220" s="156" t="n">
        <v>146</v>
      </c>
      <c r="E220" s="7" t="n">
        <v>42.73</v>
      </c>
      <c r="F220" s="8" t="n">
        <v>0.0014</v>
      </c>
      <c r="G220" s="39" t="n"/>
    </row>
    <row r="221">
      <c r="A221" s="38" t="inlineStr">
        <is>
          <t>Punjab National Bank</t>
        </is>
      </c>
      <c r="B221" s="17" t="inlineStr">
        <is>
          <t>INE160A01022</t>
        </is>
      </c>
      <c r="C221" s="17" t="inlineStr">
        <is>
          <t>Banks</t>
        </is>
      </c>
      <c r="D221" s="156" t="n">
        <v>37746</v>
      </c>
      <c r="E221" s="7" t="n">
        <v>42.59</v>
      </c>
      <c r="F221" s="8" t="n">
        <v>0.0014</v>
      </c>
      <c r="G221" s="39" t="n"/>
    </row>
    <row r="222">
      <c r="A222" s="38" t="inlineStr">
        <is>
          <t>JSW Infrastructure Ltd.</t>
        </is>
      </c>
      <c r="B222" s="17" t="inlineStr">
        <is>
          <t>INE880J01026</t>
        </is>
      </c>
      <c r="C222" s="17" t="inlineStr">
        <is>
          <t>Transport Infrastructure</t>
        </is>
      </c>
      <c r="D222" s="156" t="n">
        <v>13200</v>
      </c>
      <c r="E222" s="7" t="n">
        <v>41.61</v>
      </c>
      <c r="F222" s="8" t="n">
        <v>0.0014</v>
      </c>
      <c r="G222" s="39" t="n"/>
    </row>
    <row r="223">
      <c r="A223" s="38" t="inlineStr">
        <is>
          <t>Ajanta Pharma Ltd.</t>
        </is>
      </c>
      <c r="B223" s="17" t="inlineStr">
        <is>
          <t>INE031B01049</t>
        </is>
      </c>
      <c r="C223" s="17" t="inlineStr">
        <is>
          <t>Pharmaceuticals &amp; Biotechnology</t>
        </is>
      </c>
      <c r="D223" s="156" t="n">
        <v>1725</v>
      </c>
      <c r="E223" s="7" t="n">
        <v>41.51</v>
      </c>
      <c r="F223" s="8" t="n">
        <v>0.0014</v>
      </c>
      <c r="G223" s="39" t="n"/>
    </row>
    <row r="224">
      <c r="A224" s="38" t="inlineStr">
        <is>
          <t>Havells India Ltd.</t>
        </is>
      </c>
      <c r="B224" s="17" t="inlineStr">
        <is>
          <t>INE176B01034</t>
        </is>
      </c>
      <c r="C224" s="17" t="inlineStr">
        <is>
          <t>Consumer Durables</t>
        </is>
      </c>
      <c r="D224" s="156" t="n">
        <v>2760</v>
      </c>
      <c r="E224" s="7" t="n">
        <v>41.46</v>
      </c>
      <c r="F224" s="8" t="n">
        <v>0.0014</v>
      </c>
      <c r="G224" s="39" t="n"/>
    </row>
    <row r="225">
      <c r="A225" s="38" t="inlineStr">
        <is>
          <t>Torrent Pharmaceuticals Ltd.</t>
        </is>
      </c>
      <c r="B225" s="17" t="inlineStr">
        <is>
          <t>INE685A01028</t>
        </is>
      </c>
      <c r="C225" s="17" t="inlineStr">
        <is>
          <t>Pharmaceuticals &amp; Biotechnology</t>
        </is>
      </c>
      <c r="D225" s="156" t="n">
        <v>1145</v>
      </c>
      <c r="E225" s="7" t="n">
        <v>41.26</v>
      </c>
      <c r="F225" s="8" t="n">
        <v>0.0014</v>
      </c>
      <c r="G225" s="39" t="n"/>
    </row>
    <row r="226">
      <c r="A226" s="38" t="inlineStr">
        <is>
          <t>Hyundai Motor India Ltd.</t>
        </is>
      </c>
      <c r="B226" s="17" t="inlineStr">
        <is>
          <t>INE0V6F01027</t>
        </is>
      </c>
      <c r="C226" s="17" t="inlineStr">
        <is>
          <t>Automobiles</t>
        </is>
      </c>
      <c r="D226" s="156" t="n">
        <v>1561</v>
      </c>
      <c r="E226" s="7" t="n">
        <v>40.34</v>
      </c>
      <c r="F226" s="8" t="n">
        <v>0.0014</v>
      </c>
      <c r="G226" s="39" t="n"/>
    </row>
    <row r="227">
      <c r="A227" s="38" t="inlineStr">
        <is>
          <t>Endurance Technologies Ltd.</t>
        </is>
      </c>
      <c r="B227" s="17" t="inlineStr">
        <is>
          <t>INE913H01037</t>
        </is>
      </c>
      <c r="C227" s="17" t="inlineStr">
        <is>
          <t>Auto Components</t>
        </is>
      </c>
      <c r="D227" s="156" t="n">
        <v>1445</v>
      </c>
      <c r="E227" s="7" t="n">
        <v>39.67</v>
      </c>
      <c r="F227" s="8" t="n">
        <v>0.0013</v>
      </c>
      <c r="G227" s="39" t="n"/>
    </row>
    <row r="228">
      <c r="A228" s="38" t="inlineStr">
        <is>
          <t>Ambuja Cements Ltd.</t>
        </is>
      </c>
      <c r="B228" s="17" t="inlineStr">
        <is>
          <t>INE079A01024</t>
        </is>
      </c>
      <c r="C228" s="17" t="inlineStr">
        <is>
          <t>Cement &amp; Cement Products</t>
        </is>
      </c>
      <c r="D228" s="156" t="n">
        <v>6851</v>
      </c>
      <c r="E228" s="7" t="n">
        <v>39.05</v>
      </c>
      <c r="F228" s="8" t="n">
        <v>0.0013</v>
      </c>
      <c r="G228" s="39" t="n"/>
    </row>
    <row r="229">
      <c r="A229" s="38" t="inlineStr">
        <is>
          <t>NLC India Ltd.</t>
        </is>
      </c>
      <c r="B229" s="17" t="inlineStr">
        <is>
          <t>INE589A01014</t>
        </is>
      </c>
      <c r="C229" s="17" t="inlineStr">
        <is>
          <t>Power</t>
        </is>
      </c>
      <c r="D229" s="156" t="n">
        <v>13367</v>
      </c>
      <c r="E229" s="7" t="n">
        <v>38.14</v>
      </c>
      <c r="F229" s="8" t="n">
        <v>0.0013</v>
      </c>
      <c r="G229" s="39" t="n"/>
    </row>
    <row r="230">
      <c r="A230" s="38" t="inlineStr">
        <is>
          <t>NTPC Green Energy Ltd.</t>
        </is>
      </c>
      <c r="B230" s="17" t="inlineStr">
        <is>
          <t>INE0ONG01011</t>
        </is>
      </c>
      <c r="C230" s="17" t="inlineStr">
        <is>
          <t>Power</t>
        </is>
      </c>
      <c r="D230" s="156" t="n">
        <v>38062</v>
      </c>
      <c r="E230" s="7" t="n">
        <v>37</v>
      </c>
      <c r="F230" s="8" t="n">
        <v>0.0013</v>
      </c>
      <c r="G230" s="39" t="n"/>
    </row>
    <row r="231">
      <c r="A231" s="38" t="inlineStr">
        <is>
          <t>Bosch Ltd.</t>
        </is>
      </c>
      <c r="B231" s="17" t="inlineStr">
        <is>
          <t>INE323A01026</t>
        </is>
      </c>
      <c r="C231" s="17" t="inlineStr">
        <is>
          <t>Auto Components</t>
        </is>
      </c>
      <c r="D231" s="156" t="n">
        <v>95</v>
      </c>
      <c r="E231" s="7" t="n">
        <v>36.24</v>
      </c>
      <c r="F231" s="8" t="n">
        <v>0.0012</v>
      </c>
      <c r="G231" s="39" t="n"/>
    </row>
    <row r="232">
      <c r="A232" s="38" t="inlineStr">
        <is>
          <t>Bank of Maharashtra</t>
        </is>
      </c>
      <c r="B232" s="17" t="inlineStr">
        <is>
          <t>INE457A01014</t>
        </is>
      </c>
      <c r="C232" s="17" t="inlineStr">
        <is>
          <t>Banks</t>
        </is>
      </c>
      <c r="D232" s="156" t="n">
        <v>64469</v>
      </c>
      <c r="E232" s="7" t="n">
        <v>36.09</v>
      </c>
      <c r="F232" s="8" t="n">
        <v>0.0012</v>
      </c>
      <c r="G232" s="39" t="n"/>
    </row>
    <row r="233">
      <c r="A233" s="38" t="inlineStr">
        <is>
          <t>Hexaware Technologies Ltd.</t>
        </is>
      </c>
      <c r="B233" s="17" t="inlineStr">
        <is>
          <t>INE093A01041</t>
        </is>
      </c>
      <c r="C233" s="17" t="inlineStr">
        <is>
          <t>IT - Software</t>
        </is>
      </c>
      <c r="D233" s="156" t="n">
        <v>5344</v>
      </c>
      <c r="E233" s="7" t="n">
        <v>35.83</v>
      </c>
      <c r="F233" s="8" t="n">
        <v>0.0012</v>
      </c>
      <c r="G233" s="39" t="n"/>
    </row>
    <row r="234">
      <c r="A234" s="38" t="inlineStr">
        <is>
          <t>AWL Agri Business Ltd.</t>
        </is>
      </c>
      <c r="B234" s="17" t="inlineStr">
        <is>
          <t>INE699H01024</t>
        </is>
      </c>
      <c r="C234" s="17" t="inlineStr">
        <is>
          <t>Agricultural Food &amp; other Products</t>
        </is>
      </c>
      <c r="D234" s="156" t="n">
        <v>13512</v>
      </c>
      <c r="E234" s="7" t="n">
        <v>35.34</v>
      </c>
      <c r="F234" s="8" t="n">
        <v>0.0012</v>
      </c>
      <c r="G234" s="39" t="n"/>
    </row>
    <row r="235">
      <c r="A235" s="38" t="inlineStr">
        <is>
          <t>Lodha Developers Ltd.</t>
        </is>
      </c>
      <c r="B235" s="17" t="inlineStr">
        <is>
          <t>INE670K01029</t>
        </is>
      </c>
      <c r="C235" s="17" t="inlineStr">
        <is>
          <t>Realty</t>
        </is>
      </c>
      <c r="D235" s="156" t="n">
        <v>3075</v>
      </c>
      <c r="E235" s="7" t="n">
        <v>34.93</v>
      </c>
      <c r="F235" s="8" t="n">
        <v>0.0012</v>
      </c>
      <c r="G235" s="39" t="n"/>
    </row>
    <row r="236">
      <c r="A236" s="38" t="inlineStr">
        <is>
          <t>Adani Green Energy Ltd.</t>
        </is>
      </c>
      <c r="B236" s="17" t="inlineStr">
        <is>
          <t>INE364U01010</t>
        </is>
      </c>
      <c r="C236" s="17" t="inlineStr">
        <is>
          <t>Power</t>
        </is>
      </c>
      <c r="D236" s="156" t="n">
        <v>3351</v>
      </c>
      <c r="E236" s="7" t="n">
        <v>34.41</v>
      </c>
      <c r="F236" s="8" t="n">
        <v>0.0012</v>
      </c>
      <c r="G236" s="39" t="n"/>
    </row>
    <row r="237">
      <c r="A237" s="38" t="inlineStr">
        <is>
          <t>Solar Industries India Ltd.</t>
        </is>
      </c>
      <c r="B237" s="17" t="inlineStr">
        <is>
          <t>INE343H01029</t>
        </is>
      </c>
      <c r="C237" s="17" t="inlineStr">
        <is>
          <t>Chemicals &amp; Petrochemicals</t>
        </is>
      </c>
      <c r="D237" s="156" t="n">
        <v>257</v>
      </c>
      <c r="E237" s="7" t="n">
        <v>34.25</v>
      </c>
      <c r="F237" s="8" t="n">
        <v>0.0012</v>
      </c>
      <c r="G237" s="39" t="n"/>
    </row>
    <row r="238">
      <c r="A238" s="38" t="inlineStr">
        <is>
          <t>3M India Ltd.</t>
        </is>
      </c>
      <c r="B238" s="17" t="inlineStr">
        <is>
          <t>INE470A01017</t>
        </is>
      </c>
      <c r="C238" s="17" t="inlineStr">
        <is>
          <t>Diversified</t>
        </is>
      </c>
      <c r="D238" s="156" t="n">
        <v>116</v>
      </c>
      <c r="E238" s="7" t="n">
        <v>34.16</v>
      </c>
      <c r="F238" s="8" t="n">
        <v>0.0012</v>
      </c>
      <c r="G238" s="39" t="n"/>
    </row>
    <row r="239">
      <c r="A239" s="38" t="inlineStr">
        <is>
          <t>Siemens Energy India Ltd.</t>
        </is>
      </c>
      <c r="B239" s="17" t="inlineStr">
        <is>
          <t>INE1NPP01017</t>
        </is>
      </c>
      <c r="C239" s="17" t="inlineStr">
        <is>
          <t>Electrical Equipment</t>
        </is>
      </c>
      <c r="D239" s="156" t="n">
        <v>977</v>
      </c>
      <c r="E239" s="7" t="n">
        <v>33.54</v>
      </c>
      <c r="F239" s="8" t="n">
        <v>0.0011</v>
      </c>
      <c r="G239" s="39" t="n"/>
    </row>
    <row r="240">
      <c r="A240" s="38" t="inlineStr">
        <is>
          <t>IRB Infrastructure Developers Ltd.</t>
        </is>
      </c>
      <c r="B240" s="17" t="inlineStr">
        <is>
          <t>INE821I01022</t>
        </is>
      </c>
      <c r="C240" s="17" t="inlineStr">
        <is>
          <t>Construction</t>
        </is>
      </c>
      <c r="D240" s="156" t="n">
        <v>81287</v>
      </c>
      <c r="E240" s="7" t="n">
        <v>33.48</v>
      </c>
      <c r="F240" s="8" t="n">
        <v>0.0011</v>
      </c>
      <c r="G240" s="39" t="n"/>
    </row>
    <row r="241">
      <c r="A241" s="38" t="inlineStr">
        <is>
          <t>Adani Energy Solutions Ltd.</t>
        </is>
      </c>
      <c r="B241" s="17" t="inlineStr">
        <is>
          <t>INE931S01010</t>
        </is>
      </c>
      <c r="C241" s="17" t="inlineStr">
        <is>
          <t>Power</t>
        </is>
      </c>
      <c r="D241" s="156" t="n">
        <v>3797</v>
      </c>
      <c r="E241" s="7" t="n">
        <v>33.12</v>
      </c>
      <c r="F241" s="8" t="n">
        <v>0.0011</v>
      </c>
      <c r="G241" s="39" t="n"/>
    </row>
    <row r="242">
      <c r="A242" s="38" t="inlineStr">
        <is>
          <t>Honeywell Automation India Ltd.</t>
        </is>
      </c>
      <c r="B242" s="17" t="inlineStr">
        <is>
          <t>INE671A01010</t>
        </is>
      </c>
      <c r="C242" s="17" t="inlineStr">
        <is>
          <t>Industrial Manufacturing</t>
        </is>
      </c>
      <c r="D242" s="156" t="n">
        <v>90</v>
      </c>
      <c r="E242" s="7" t="n">
        <v>32.49</v>
      </c>
      <c r="F242" s="8" t="n">
        <v>0.0011</v>
      </c>
      <c r="G242" s="39" t="n"/>
    </row>
    <row r="243">
      <c r="A243" s="38" t="inlineStr">
        <is>
          <t>JSW Energy Ltd.</t>
        </is>
      </c>
      <c r="B243" s="17" t="inlineStr">
        <is>
          <t>INE121E01018</t>
        </is>
      </c>
      <c r="C243" s="17" t="inlineStr">
        <is>
          <t>Power</t>
        </is>
      </c>
      <c r="D243" s="156" t="n">
        <v>5861</v>
      </c>
      <c r="E243" s="7" t="n">
        <v>31.11</v>
      </c>
      <c r="F243" s="8" t="n">
        <v>0.0011</v>
      </c>
      <c r="G243" s="39" t="n"/>
    </row>
    <row r="244">
      <c r="A244" s="38" t="inlineStr">
        <is>
          <t>Gujarat Gas Ltd.</t>
        </is>
      </c>
      <c r="B244" s="17" t="inlineStr">
        <is>
          <t>INE844O01030</t>
        </is>
      </c>
      <c r="C244" s="17" t="inlineStr">
        <is>
          <t>Gas</t>
        </is>
      </c>
      <c r="D244" s="156" t="n">
        <v>7065</v>
      </c>
      <c r="E244" s="7" t="n">
        <v>30.35</v>
      </c>
      <c r="F244" s="8" t="n">
        <v>0.001</v>
      </c>
      <c r="G244" s="39" t="n"/>
    </row>
    <row r="245">
      <c r="A245" s="38" t="inlineStr">
        <is>
          <t>Siemens Ltd.</t>
        </is>
      </c>
      <c r="B245" s="17" t="inlineStr">
        <is>
          <t>INE003A01024</t>
        </is>
      </c>
      <c r="C245" s="17" t="inlineStr">
        <is>
          <t>Electrical Equipment</t>
        </is>
      </c>
      <c r="D245" s="156" t="n">
        <v>967</v>
      </c>
      <c r="E245" s="7" t="n">
        <v>30.26</v>
      </c>
      <c r="F245" s="8" t="n">
        <v>0.001</v>
      </c>
      <c r="G245" s="39" t="n"/>
    </row>
    <row r="246">
      <c r="A246" s="38" t="inlineStr">
        <is>
          <t>ABB India Ltd.</t>
        </is>
      </c>
      <c r="B246" s="17" t="inlineStr">
        <is>
          <t>INE117A01022</t>
        </is>
      </c>
      <c r="C246" s="17" t="inlineStr">
        <is>
          <t>Electrical Equipment</t>
        </is>
      </c>
      <c r="D246" s="156" t="n">
        <v>574</v>
      </c>
      <c r="E246" s="7" t="n">
        <v>29.75</v>
      </c>
      <c r="F246" s="8" t="n">
        <v>0.001</v>
      </c>
      <c r="G246" s="39" t="n"/>
    </row>
    <row r="247">
      <c r="A247" s="38" t="inlineStr">
        <is>
          <t>Zydus Lifesciences Ltd.</t>
        </is>
      </c>
      <c r="B247" s="17" t="inlineStr">
        <is>
          <t>INE010B01027</t>
        </is>
      </c>
      <c r="C247" s="17" t="inlineStr">
        <is>
          <t>Pharmaceuticals &amp; Biotechnology</t>
        </is>
      </c>
      <c r="D247" s="156" t="n">
        <v>2734</v>
      </c>
      <c r="E247" s="7" t="n">
        <v>26.85</v>
      </c>
      <c r="F247" s="8" t="n">
        <v>0.0009</v>
      </c>
      <c r="G247" s="39" t="n"/>
    </row>
    <row r="248">
      <c r="A248" s="38" t="inlineStr">
        <is>
          <t>SJVN Ltd.</t>
        </is>
      </c>
      <c r="B248" s="17" t="inlineStr">
        <is>
          <t>INE002L01015</t>
        </is>
      </c>
      <c r="C248" s="17" t="inlineStr">
        <is>
          <t>Power</t>
        </is>
      </c>
      <c r="D248" s="156" t="n">
        <v>29309</v>
      </c>
      <c r="E248" s="7" t="n">
        <v>26.47</v>
      </c>
      <c r="F248" s="8" t="n">
        <v>0.0009</v>
      </c>
      <c r="G248" s="39" t="n"/>
    </row>
    <row r="249">
      <c r="A249" s="38" t="inlineStr">
        <is>
          <t>Indian Railway Finance Corporation Ltd.</t>
        </is>
      </c>
      <c r="B249" s="17" t="inlineStr">
        <is>
          <t>INE053F01010</t>
        </is>
      </c>
      <c r="C249" s="17" t="inlineStr">
        <is>
          <t>Finance</t>
        </is>
      </c>
      <c r="D249" s="156" t="n">
        <v>19559</v>
      </c>
      <c r="E249" s="7" t="n">
        <v>24.16</v>
      </c>
      <c r="F249" s="8" t="n">
        <v>0.0008</v>
      </c>
      <c r="G249" s="39" t="n"/>
    </row>
    <row r="250">
      <c r="A250" s="38" t="inlineStr">
        <is>
          <t>Hindustan Zinc Ltd.</t>
        </is>
      </c>
      <c r="B250" s="17" t="inlineStr">
        <is>
          <t>INE267A01025</t>
        </is>
      </c>
      <c r="C250" s="17" t="inlineStr">
        <is>
          <t>Non - Ferrous Metals</t>
        </is>
      </c>
      <c r="D250" s="156" t="n">
        <v>4756</v>
      </c>
      <c r="E250" s="7" t="n">
        <v>22.95</v>
      </c>
      <c r="F250" s="8" t="n">
        <v>0.0008</v>
      </c>
      <c r="G250" s="39" t="n"/>
    </row>
    <row r="251">
      <c r="A251" s="38" t="inlineStr">
        <is>
          <t>Fertilizers &amp; Chemicals Travancore Ltd.</t>
        </is>
      </c>
      <c r="B251" s="17" t="inlineStr">
        <is>
          <t>INE188A01015</t>
        </is>
      </c>
      <c r="C251" s="17" t="inlineStr">
        <is>
          <t>Fertilizers &amp; Agrochemicals</t>
        </is>
      </c>
      <c r="D251" s="156" t="n">
        <v>2554</v>
      </c>
      <c r="E251" s="7" t="n">
        <v>22.8</v>
      </c>
      <c r="F251" s="8" t="n">
        <v>0.0008</v>
      </c>
      <c r="G251" s="39" t="n"/>
    </row>
    <row r="252">
      <c r="A252" s="38" t="inlineStr">
        <is>
          <t>Life Insurance Corporation of India</t>
        </is>
      </c>
      <c r="B252" s="17" t="inlineStr">
        <is>
          <t>INE0J1Y01017</t>
        </is>
      </c>
      <c r="C252" s="17" t="inlineStr">
        <is>
          <t>Insurance</t>
        </is>
      </c>
      <c r="D252" s="156" t="n">
        <v>2430</v>
      </c>
      <c r="E252" s="7" t="n">
        <v>21.88</v>
      </c>
      <c r="F252" s="8" t="n">
        <v>0.0007</v>
      </c>
      <c r="G252" s="39" t="n"/>
    </row>
    <row r="253">
      <c r="A253" s="38" t="inlineStr">
        <is>
          <t>Godrej Industries Ltd.</t>
        </is>
      </c>
      <c r="B253" s="17" t="inlineStr">
        <is>
          <t>INE233A01035</t>
        </is>
      </c>
      <c r="C253" s="17" t="inlineStr">
        <is>
          <t>Diversified</t>
        </is>
      </c>
      <c r="D253" s="156" t="n">
        <v>1816</v>
      </c>
      <c r="E253" s="7" t="n">
        <v>21.82</v>
      </c>
      <c r="F253" s="8" t="n">
        <v>0.0007</v>
      </c>
      <c r="G253" s="39" t="n"/>
    </row>
    <row r="254">
      <c r="A254" s="38" t="inlineStr">
        <is>
          <t>Mazagon Dock Shipbuilders Ltd.</t>
        </is>
      </c>
      <c r="B254" s="17" t="inlineStr">
        <is>
          <t>INE249Z01020</t>
        </is>
      </c>
      <c r="C254" s="17" t="inlineStr">
        <is>
          <t>Industrial Manufacturing</t>
        </is>
      </c>
      <c r="D254" s="156" t="n">
        <v>768</v>
      </c>
      <c r="E254" s="7" t="n">
        <v>21.21</v>
      </c>
      <c r="F254" s="8" t="n">
        <v>0.0007</v>
      </c>
      <c r="G254" s="39" t="n"/>
    </row>
    <row r="255">
      <c r="A255" s="38" t="inlineStr">
        <is>
          <t>IDBI Bank Ltd.</t>
        </is>
      </c>
      <c r="B255" s="17" t="inlineStr">
        <is>
          <t>INE008A01015</t>
        </is>
      </c>
      <c r="C255" s="17" t="inlineStr">
        <is>
          <t>Banks</t>
        </is>
      </c>
      <c r="D255" s="156" t="n">
        <v>22916</v>
      </c>
      <c r="E255" s="7" t="n">
        <v>20.95</v>
      </c>
      <c r="F255" s="8" t="n">
        <v>0.0007</v>
      </c>
      <c r="G255" s="39" t="n"/>
    </row>
    <row r="256">
      <c r="A256" s="38" t="inlineStr">
        <is>
          <t>The New India Assurance Company Ltd.</t>
        </is>
      </c>
      <c r="B256" s="17" t="inlineStr">
        <is>
          <t>INE470Y01017</t>
        </is>
      </c>
      <c r="C256" s="17" t="inlineStr">
        <is>
          <t>Insurance</t>
        </is>
      </c>
      <c r="D256" s="156" t="n">
        <v>9861</v>
      </c>
      <c r="E256" s="7" t="n">
        <v>18.65</v>
      </c>
      <c r="F256" s="8" t="n">
        <v>0.0005999999999999999</v>
      </c>
      <c r="G256" s="39" t="n"/>
    </row>
    <row r="257">
      <c r="A257" s="38" t="inlineStr">
        <is>
          <t>Indian Overseas Bank</t>
        </is>
      </c>
      <c r="B257" s="17" t="inlineStr">
        <is>
          <t>INE565A01014</t>
        </is>
      </c>
      <c r="C257" s="17" t="inlineStr">
        <is>
          <t>Banks</t>
        </is>
      </c>
      <c r="D257" s="156" t="n">
        <v>42256</v>
      </c>
      <c r="E257" s="7" t="n">
        <v>16.71</v>
      </c>
      <c r="F257" s="8" t="n">
        <v>0.0005999999999999999</v>
      </c>
      <c r="G257" s="39" t="n"/>
    </row>
    <row r="258">
      <c r="A258" s="38" t="inlineStr">
        <is>
          <t>UCO Bank</t>
        </is>
      </c>
      <c r="B258" s="17" t="inlineStr">
        <is>
          <t>INE691A01018</t>
        </is>
      </c>
      <c r="C258" s="17" t="inlineStr">
        <is>
          <t>Banks</t>
        </is>
      </c>
      <c r="D258" s="156" t="n">
        <v>45648</v>
      </c>
      <c r="E258" s="7" t="n">
        <v>13.92</v>
      </c>
      <c r="F258" s="8" t="n">
        <v>0.0005</v>
      </c>
      <c r="G258" s="39" t="n"/>
    </row>
    <row r="259">
      <c r="A259" s="38" t="inlineStr">
        <is>
          <t>Bajaj Housing Finance Ltd.</t>
        </is>
      </c>
      <c r="B259" s="17" t="inlineStr">
        <is>
          <t>INE377Y01014</t>
        </is>
      </c>
      <c r="C259" s="17" t="inlineStr">
        <is>
          <t>Finance</t>
        </is>
      </c>
      <c r="D259" s="156" t="n">
        <v>10195</v>
      </c>
      <c r="E259" s="7" t="n">
        <v>11.22</v>
      </c>
      <c r="F259" s="8" t="n">
        <v>0.0004</v>
      </c>
      <c r="G259" s="39" t="n"/>
    </row>
    <row r="260">
      <c r="A260" s="40" t="inlineStr">
        <is>
          <t>Sub Total</t>
        </is>
      </c>
      <c r="B260" s="18" t="n"/>
      <c r="C260" s="18" t="n"/>
      <c r="D260" s="157" t="n"/>
      <c r="E260" s="20" t="n">
        <v>29592.8</v>
      </c>
      <c r="F260" s="21" t="n">
        <v>1.0001</v>
      </c>
      <c r="G260" s="41" t="n"/>
    </row>
    <row r="261">
      <c r="A261" s="38" t="n"/>
      <c r="B261" s="17" t="n"/>
      <c r="C261" s="17" t="n"/>
      <c r="D261" s="156" t="n"/>
      <c r="E261" s="7" t="n"/>
      <c r="F261" s="8" t="n"/>
      <c r="G261" s="39" t="n"/>
    </row>
    <row r="262">
      <c r="A262" s="40" t="inlineStr">
        <is>
          <t>(b) Unlisted</t>
        </is>
      </c>
      <c r="B262" s="17" t="n"/>
      <c r="C262" s="17" t="n"/>
      <c r="D262" s="156" t="n"/>
      <c r="E262" s="7" t="n"/>
      <c r="F262" s="8" t="n"/>
      <c r="G262" s="39" t="n"/>
    </row>
    <row r="263">
      <c r="A263" s="38" t="n"/>
      <c r="B263" s="17" t="n"/>
      <c r="C263" s="17" t="n"/>
      <c r="D263" s="156" t="n"/>
      <c r="E263" s="7" t="n">
        <v>0</v>
      </c>
      <c r="F263" s="8" t="n">
        <v>0</v>
      </c>
      <c r="G263" s="39" t="n"/>
    </row>
    <row r="264">
      <c r="A264" s="40" t="inlineStr">
        <is>
          <t>Sub Total</t>
        </is>
      </c>
      <c r="B264" s="18" t="n"/>
      <c r="C264" s="18" t="n"/>
      <c r="D264" s="157" t="n"/>
      <c r="E264" s="20" t="n">
        <v>0</v>
      </c>
      <c r="F264" s="76" t="n">
        <v>0</v>
      </c>
      <c r="G264" s="41" t="n"/>
    </row>
    <row r="265">
      <c r="A265" s="42" t="inlineStr">
        <is>
          <t>TOTAL</t>
        </is>
      </c>
      <c r="B265" s="145" t="n"/>
      <c r="C265" s="145" t="n"/>
      <c r="D265" s="158" t="n"/>
      <c r="E265" s="20" t="n">
        <v>29592.8</v>
      </c>
      <c r="F265" s="21" t="n">
        <v>1.0001</v>
      </c>
      <c r="G265" s="41" t="n"/>
    </row>
    <row r="266">
      <c r="A266" s="38" t="n"/>
      <c r="B266" s="17" t="n"/>
      <c r="C266" s="17" t="n"/>
      <c r="D266" s="156" t="n"/>
      <c r="E266" s="7" t="n"/>
      <c r="F266" s="8" t="n"/>
      <c r="G266" s="39" t="n"/>
    </row>
    <row r="267">
      <c r="A267" s="89" t="inlineStr">
        <is>
          <t>Debt Instruments</t>
        </is>
      </c>
      <c r="B267" s="17" t="n"/>
      <c r="C267" s="17" t="n"/>
      <c r="D267" s="156" t="n"/>
      <c r="E267" s="7" t="n"/>
      <c r="F267" s="8" t="n"/>
      <c r="G267" s="39" t="n"/>
    </row>
    <row r="268">
      <c r="A268" s="89" t="inlineStr">
        <is>
          <t>(a) Non-convertible Preference share</t>
        </is>
      </c>
      <c r="B268" s="17" t="n"/>
      <c r="C268" s="17" t="n"/>
      <c r="D268" s="156" t="n"/>
      <c r="E268" s="7" t="n"/>
      <c r="F268" s="8" t="n"/>
      <c r="G268" s="39" t="n"/>
    </row>
    <row r="269">
      <c r="A269" s="89" t="inlineStr">
        <is>
          <t>Listed / Awaiting listing on Stock Exchanges</t>
        </is>
      </c>
      <c r="B269" s="17" t="n"/>
      <c r="C269" s="17" t="n"/>
      <c r="D269" s="156" t="n"/>
      <c r="E269" s="7" t="n"/>
      <c r="F269" s="8" t="n"/>
      <c r="G269" s="39" t="n"/>
    </row>
    <row r="270">
      <c r="A270" s="88" t="inlineStr">
        <is>
          <t>6% TVS MOTOR CO LTD NCRPS</t>
        </is>
      </c>
      <c r="B270" s="17" t="inlineStr">
        <is>
          <t>INE494B04019</t>
        </is>
      </c>
      <c r="C270" s="17" t="inlineStr">
        <is>
          <t>Automobiles</t>
        </is>
      </c>
      <c r="D270" s="156" t="n">
        <v>10300</v>
      </c>
      <c r="E270" s="7" t="n">
        <v>1.03</v>
      </c>
      <c r="F270" s="49" t="inlineStr">
        <is>
          <t>$0.00%</t>
        </is>
      </c>
      <c r="G270" s="39" t="n"/>
    </row>
    <row r="271">
      <c r="A271" s="40" t="inlineStr">
        <is>
          <t>Sub Total</t>
        </is>
      </c>
      <c r="B271" s="18" t="n"/>
      <c r="C271" s="18" t="n"/>
      <c r="D271" s="157" t="n"/>
      <c r="E271" s="20" t="n">
        <v>1.03</v>
      </c>
      <c r="F271" s="76" t="inlineStr">
        <is>
          <t>$0.00%</t>
        </is>
      </c>
      <c r="G271" s="39" t="n"/>
    </row>
    <row r="272">
      <c r="A272" s="38" t="n"/>
      <c r="B272" s="17" t="n"/>
      <c r="C272" s="17" t="n"/>
      <c r="D272" s="156" t="n"/>
      <c r="E272" s="7" t="n"/>
      <c r="F272" s="8" t="n"/>
      <c r="G272" s="39" t="n"/>
    </row>
    <row r="273">
      <c r="A273" s="42" t="inlineStr">
        <is>
          <t>TOTAL</t>
        </is>
      </c>
      <c r="B273" s="145" t="n"/>
      <c r="C273" s="145" t="n"/>
      <c r="D273" s="158" t="n"/>
      <c r="E273" s="20" t="n">
        <v>1.03</v>
      </c>
      <c r="F273" s="76" t="inlineStr">
        <is>
          <t>$0.00%</t>
        </is>
      </c>
      <c r="G273" s="39" t="n"/>
    </row>
    <row r="274">
      <c r="A274" s="40" t="inlineStr">
        <is>
          <t>TREPS / Reverse Repo</t>
        </is>
      </c>
      <c r="B274" s="17" t="n"/>
      <c r="C274" s="17" t="n"/>
      <c r="D274" s="156" t="n"/>
      <c r="E274" s="7" t="n"/>
      <c r="F274" s="8" t="n"/>
      <c r="G274" s="39" t="n"/>
    </row>
    <row r="275">
      <c r="A275" s="38" t="inlineStr">
        <is>
          <t>Clearing Corporation of India Ltd.</t>
        </is>
      </c>
      <c r="B275" s="17" t="n"/>
      <c r="C275" s="17" t="n"/>
      <c r="D275" s="156" t="n"/>
      <c r="E275" s="7" t="n">
        <v>76.98999999999999</v>
      </c>
      <c r="F275" s="8" t="n">
        <v>0.0026</v>
      </c>
      <c r="G275" s="39" t="n">
        <v>0.05471</v>
      </c>
    </row>
    <row r="276">
      <c r="A276" s="40" t="inlineStr">
        <is>
          <t>Sub Total</t>
        </is>
      </c>
      <c r="B276" s="18" t="n"/>
      <c r="C276" s="18" t="n"/>
      <c r="D276" s="157" t="n"/>
      <c r="E276" s="20" t="n">
        <v>76.98999999999999</v>
      </c>
      <c r="F276" s="21" t="n">
        <v>0.0026</v>
      </c>
      <c r="G276" s="41" t="n"/>
    </row>
    <row r="277">
      <c r="A277" s="38" t="n"/>
      <c r="B277" s="17" t="n"/>
      <c r="C277" s="17" t="n"/>
      <c r="D277" s="156" t="n"/>
      <c r="E277" s="7" t="n"/>
      <c r="F277" s="8" t="n"/>
      <c r="G277" s="39" t="n"/>
    </row>
    <row r="278">
      <c r="A278" s="42" t="inlineStr">
        <is>
          <t>TOTAL</t>
        </is>
      </c>
      <c r="B278" s="145" t="n"/>
      <c r="C278" s="145" t="n"/>
      <c r="D278" s="158" t="n"/>
      <c r="E278" s="20" t="n">
        <v>76.98999999999999</v>
      </c>
      <c r="F278" s="21" t="n">
        <v>0.0026</v>
      </c>
      <c r="G278" s="41" t="n"/>
    </row>
    <row r="279">
      <c r="A279" s="38" t="inlineStr">
        <is>
          <t>Accrued Interest</t>
        </is>
      </c>
      <c r="B279" s="17" t="n"/>
      <c r="C279" s="17" t="n"/>
      <c r="D279" s="156" t="n"/>
      <c r="E279" s="7" t="n">
        <v>0.0115398</v>
      </c>
      <c r="F279" s="59" t="inlineStr">
        <is>
          <t>$0.00%</t>
        </is>
      </c>
      <c r="G279" s="39" t="n"/>
    </row>
    <row r="280">
      <c r="A280" s="38" t="inlineStr">
        <is>
          <t>Net Receivables/(Payables)</t>
        </is>
      </c>
      <c r="B280" s="17" t="n"/>
      <c r="C280" s="17" t="n"/>
      <c r="D280" s="156" t="n"/>
      <c r="E280" s="159" t="n">
        <v>-85.51153979999999</v>
      </c>
      <c r="F280" s="160" t="n">
        <v>-0.0027</v>
      </c>
      <c r="G280" s="39" t="n">
        <v>0.05471</v>
      </c>
    </row>
    <row r="281">
      <c r="A281" s="45" t="inlineStr">
        <is>
          <t>GRAND TOTAL</t>
        </is>
      </c>
      <c r="B281" s="19" t="n"/>
      <c r="C281" s="19" t="n"/>
      <c r="D281" s="161" t="n"/>
      <c r="E281" s="14" t="n">
        <v>29585.32</v>
      </c>
      <c r="F281" s="15" t="n">
        <v>1</v>
      </c>
      <c r="G281" s="46" t="n"/>
    </row>
    <row r="282">
      <c r="A282" s="29" t="n"/>
      <c r="G282" s="30" t="n"/>
    </row>
    <row r="283">
      <c r="A283" s="47" t="inlineStr">
        <is>
          <t xml:space="preserve">$ Less than 0.01% of Net Asset Value </t>
        </is>
      </c>
      <c r="G283" s="30" t="n"/>
    </row>
    <row r="284">
      <c r="A284" s="29" t="n"/>
      <c r="G284" s="30" t="n"/>
    </row>
    <row r="285">
      <c r="A285" s="47" t="inlineStr">
        <is>
          <t>Notes:</t>
        </is>
      </c>
      <c r="G285" s="30" t="n"/>
    </row>
    <row r="286">
      <c r="A286" s="48" t="inlineStr">
        <is>
          <t>1. Security in default beyond its maturiy date</t>
        </is>
      </c>
      <c r="B286" s="49" t="inlineStr">
        <is>
          <t>NIL</t>
        </is>
      </c>
      <c r="G286" s="30" t="n"/>
    </row>
    <row r="287">
      <c r="A287" s="29" t="inlineStr">
        <is>
          <t>2. Net Asset Value (Rs. per unit)</t>
        </is>
      </c>
      <c r="G287" s="30" t="n"/>
    </row>
    <row r="288">
      <c r="A288" s="29" t="inlineStr">
        <is>
          <t>Plan /option (Face Value 10)</t>
        </is>
      </c>
      <c r="B288" s="49" t="inlineStr">
        <is>
          <t>As on</t>
        </is>
      </c>
      <c r="C288" s="49" t="inlineStr">
        <is>
          <t>As on</t>
        </is>
      </c>
      <c r="G288" s="30" t="n"/>
    </row>
    <row r="289">
      <c r="A289" s="29" t="n"/>
      <c r="B289" s="50" t="n">
        <v>45747</v>
      </c>
      <c r="C289" s="50" t="n">
        <v>45930</v>
      </c>
      <c r="G289" s="30" t="n"/>
    </row>
    <row r="290">
      <c r="A290" s="29" t="inlineStr">
        <is>
          <t>Direct Plan Growth Option</t>
        </is>
      </c>
      <c r="B290" t="n">
        <v>15.3533</v>
      </c>
      <c r="C290" t="n">
        <v>16.5879</v>
      </c>
      <c r="G290" s="51" t="n"/>
    </row>
    <row r="291">
      <c r="A291" s="29" t="inlineStr">
        <is>
          <t>Direct Plan IDCW Option</t>
        </is>
      </c>
      <c r="B291" t="n">
        <v>15.3533</v>
      </c>
      <c r="C291" t="n">
        <v>16.5879</v>
      </c>
      <c r="G291" s="51" t="n"/>
    </row>
    <row r="292">
      <c r="A292" s="29" t="inlineStr">
        <is>
          <t>Regular Plan Growth Option</t>
        </is>
      </c>
      <c r="B292" t="n">
        <v>15.0205</v>
      </c>
      <c r="C292" t="n">
        <v>16.1756</v>
      </c>
      <c r="G292" s="51" t="n"/>
    </row>
    <row r="293">
      <c r="A293" s="29" t="inlineStr">
        <is>
          <t>Regular Plan IDCW Option</t>
        </is>
      </c>
      <c r="B293" t="n">
        <v>15.0198</v>
      </c>
      <c r="C293" t="n">
        <v>16.1748</v>
      </c>
      <c r="G293" s="51" t="n"/>
    </row>
    <row r="294">
      <c r="A294" s="29" t="n"/>
      <c r="G294" s="51" t="n"/>
    </row>
    <row r="295">
      <c r="A295" s="29" t="inlineStr">
        <is>
          <t xml:space="preserve">3. Total Dividend (Net) declared during the half year period </t>
        </is>
      </c>
      <c r="B295" s="49" t="inlineStr">
        <is>
          <t>NIL</t>
        </is>
      </c>
      <c r="G295" s="30" t="n"/>
    </row>
    <row r="296">
      <c r="A296" s="29" t="inlineStr">
        <is>
          <t>4. Bonus was declared during the half year period</t>
        </is>
      </c>
      <c r="B296" s="49" t="inlineStr">
        <is>
          <t>NIL</t>
        </is>
      </c>
      <c r="G296" s="30" t="n"/>
    </row>
    <row r="297">
      <c r="A297" s="48" t="inlineStr">
        <is>
          <t>5. Investment in Repo of Corporate Debt Securities as at September 30, 2025</t>
        </is>
      </c>
      <c r="B297" s="49" t="inlineStr">
        <is>
          <t>NIL</t>
        </is>
      </c>
      <c r="G297" s="30" t="n"/>
    </row>
    <row r="298">
      <c r="A298" s="48" t="inlineStr">
        <is>
          <t>6. Investment in foreign securities/ADRs/GDRs as at September 30,2025</t>
        </is>
      </c>
      <c r="B298" s="49" t="inlineStr">
        <is>
          <t>NIL</t>
        </is>
      </c>
      <c r="G298" s="30" t="n"/>
    </row>
    <row r="299">
      <c r="A299" s="29" t="inlineStr">
        <is>
          <t>7. Portfolio Turnover Ratio</t>
        </is>
      </c>
      <c r="B299" s="52" t="n">
        <v>0.2422</v>
      </c>
      <c r="G299" s="30" t="n"/>
    </row>
    <row r="300" ht="29" customHeight="1">
      <c r="A300" s="48" t="inlineStr">
        <is>
          <t>8. Total gross exposure to derivative instruments (excluding reversed positions) as at September 30, 2025 (Rs. in Lakhs)</t>
        </is>
      </c>
      <c r="B300" s="49" t="inlineStr">
        <is>
          <t>NIL</t>
        </is>
      </c>
      <c r="G300" s="30" t="n"/>
    </row>
    <row r="301" ht="29" customHeight="1">
      <c r="A301" s="48" t="inlineStr">
        <is>
          <t>9. Margin Deposits includes Margin money placed on derivatives other than margin money placed with bank</t>
        </is>
      </c>
      <c r="B301" s="49" t="inlineStr">
        <is>
          <t>NIL</t>
        </is>
      </c>
      <c r="G301" s="30" t="n"/>
    </row>
    <row r="302" ht="29" customHeight="1">
      <c r="A302" s="48" t="inlineStr">
        <is>
          <t>10. Value of investment made by other schemes under same management (Rs. In Lakhs)</t>
        </is>
      </c>
      <c r="B302" s="49" t="inlineStr">
        <is>
          <t>NIL</t>
        </is>
      </c>
      <c r="G302" s="30" t="n"/>
    </row>
    <row r="303">
      <c r="A303" s="48" t="inlineStr">
        <is>
          <t>11. Number of instance of deviation In valuation of securities</t>
        </is>
      </c>
      <c r="B303" s="49" t="inlineStr">
        <is>
          <t>NIL</t>
        </is>
      </c>
      <c r="G303" s="30" t="n"/>
    </row>
    <row r="304" ht="15" customHeight="1" thickBot="1">
      <c r="A304" s="54" t="inlineStr">
        <is>
          <t>12. Total value and percentage of illiquid equity shares / securities</t>
        </is>
      </c>
      <c r="B304" s="55" t="inlineStr">
        <is>
          <t>NIL</t>
        </is>
      </c>
      <c r="C304" s="56" t="n"/>
      <c r="D304" s="56" t="n"/>
      <c r="E304" s="56" t="n"/>
      <c r="F304" s="56" t="n"/>
      <c r="G304" s="57" t="n"/>
    </row>
    <row r="306" ht="70" customHeight="1">
      <c r="A306" s="177" t="inlineStr">
        <is>
          <t>Scheme Name</t>
        </is>
      </c>
      <c r="B306" s="177" t="inlineStr">
        <is>
          <t>Risk- O - Meter</t>
        </is>
      </c>
      <c r="C306" s="177" t="inlineStr">
        <is>
          <t>Benchmark of the Scheme</t>
        </is>
      </c>
      <c r="D306" s="177" t="inlineStr">
        <is>
          <t>Benchmark Risk-o-meter</t>
        </is>
      </c>
    </row>
    <row r="307" ht="70" customHeight="1">
      <c r="A307" s="177" t="inlineStr">
        <is>
          <t>Edelweiss NIFTY Large Mid Cap 250 Index Fund</t>
        </is>
      </c>
      <c r="B307" s="177" t="n"/>
      <c r="C307" s="177" t="inlineStr">
        <is>
          <t>Nifty LargeMidcap 250 Index - TRI</t>
        </is>
      </c>
      <c r="D307" s="177" t="n"/>
      <c r="E307" t="inlineStr"/>
    </row>
  </sheetData>
  <mergeCells count="2">
    <mergeCell ref="A3:G3"/>
    <mergeCell ref="A4:G4"/>
  </mergeCells>
  <pageMargins left="0.7" right="0.7" top="0.75" bottom="0.75" header="0.3" footer="0.3"/>
  <pageSetup orientation="portrait" horizontalDpi="300" verticalDpi="300"/>
  <drawing xmlns:r="http://schemas.openxmlformats.org/officeDocument/2006/relationships" r:id="rId1"/>
</worksheet>
</file>

<file path=xl/worksheets/sheet29.xml><?xml version="1.0" encoding="utf-8"?>
<worksheet xmlns="http://schemas.openxmlformats.org/spreadsheetml/2006/main">
  <sheetPr>
    <outlinePr summaryBelow="1" summaryRight="1"/>
    <pageSetUpPr/>
  </sheetPr>
  <dimension ref="A1:H62"/>
  <sheetViews>
    <sheetView showGridLines="0" workbookViewId="0">
      <pane ySplit="6" topLeftCell="A7" activePane="bottomLeft" state="frozen"/>
      <selection activeCell="A7" sqref="A7"/>
      <selection pane="bottomLeft" activeCell="A7" sqref="A7"/>
    </sheetView>
  </sheetViews>
  <sheetFormatPr baseColWidth="8" defaultRowHeight="14.5"/>
  <cols>
    <col width="68.81640625" customWidth="1" min="1" max="1"/>
    <col width="22" customWidth="1" min="2" max="2"/>
    <col width="26.7265625" customWidth="1" min="3" max="3"/>
    <col width="22" customWidth="1" min="4" max="4"/>
    <col width="16.453125" customWidth="1" min="5" max="5"/>
    <col width="22" customWidth="1" min="6" max="6"/>
    <col width="6.1796875" bestFit="1" customWidth="1" style="2" min="7" max="7"/>
    <col width="70.26953125" bestFit="1" customWidth="1" min="12" max="12"/>
    <col width="10.81640625" bestFit="1" customWidth="1" min="13" max="13"/>
    <col width="10.54296875" bestFit="1" customWidth="1" min="14" max="14"/>
    <col width="12" bestFit="1" customWidth="1" min="15" max="15"/>
    <col width="12.54296875" customWidth="1" min="16" max="16"/>
  </cols>
  <sheetData>
    <row r="1">
      <c r="A1" s="85" t="inlineStr">
        <is>
          <t>Edelweiss Mutual Fund</t>
        </is>
      </c>
    </row>
    <row r="2" ht="29.5" customHeight="1" thickBot="1">
      <c r="A2" s="86" t="inlineStr">
        <is>
          <t xml:space="preserve">Edelweiss House, 10th Floor, Off. C.S.T. Road, Kalina, Santacruz (E), Mumbai 400098, Maharashtra  </t>
        </is>
      </c>
    </row>
    <row r="3" ht="36.75" customHeight="1">
      <c r="A3" s="148" t="inlineStr">
        <is>
          <t>PORTFOLIO STATEMENT OF EDELWEISS MULTI ASSET OMNI FUND OF FUND AS ON SEPTEMBER 30, 2025</t>
        </is>
      </c>
      <c r="B3" s="149" t="n"/>
      <c r="C3" s="149" t="n"/>
      <c r="D3" s="149" t="n"/>
      <c r="E3" s="149" t="n"/>
      <c r="F3" s="149" t="n"/>
      <c r="G3" s="150" t="n"/>
      <c r="H3" s="28">
        <f>HYPERLINK("[EDEL_HY Portfolio 30-Sep-2025 Final.xlsx]Index!A1","Index")</f>
        <v/>
      </c>
    </row>
    <row r="4" ht="19.5" customHeight="1">
      <c r="A4" s="151" t="inlineStr">
        <is>
          <t>(An open-ended fund of funds scheme investing in equity-oriented schemes, debt-oriented schemes and Gold &amp; Silver ETFs)</t>
        </is>
      </c>
      <c r="G4" s="51" t="n"/>
    </row>
    <row r="5">
      <c r="A5" s="29" t="n"/>
      <c r="G5" s="30" t="n"/>
    </row>
    <row r="6" ht="48" customHeight="1">
      <c r="A6" s="31" t="inlineStr">
        <is>
          <t>Name of the Instrument</t>
        </is>
      </c>
      <c r="B6" s="32" t="inlineStr">
        <is>
          <t>ISIN</t>
        </is>
      </c>
      <c r="C6" s="32" t="inlineStr">
        <is>
          <t>Rating/Industry</t>
        </is>
      </c>
      <c r="D6" s="152" t="inlineStr">
        <is>
          <t>Quantity</t>
        </is>
      </c>
      <c r="E6" s="34" t="inlineStr">
        <is>
          <t>Market/Fair Value(Rs. In Lacs)</t>
        </is>
      </c>
      <c r="F6" s="34" t="inlineStr">
        <is>
          <t>% to Net Assets</t>
        </is>
      </c>
      <c r="G6" s="35" t="inlineStr">
        <is>
          <t>YIELD</t>
        </is>
      </c>
    </row>
    <row r="7">
      <c r="A7" s="36" t="n"/>
      <c r="B7" s="16" t="n"/>
      <c r="C7" s="16" t="n"/>
      <c r="D7" s="153" t="n"/>
      <c r="E7" s="154" t="n"/>
      <c r="F7" s="155" t="n"/>
      <c r="G7" s="37" t="n"/>
    </row>
    <row r="8">
      <c r="A8" s="40" t="inlineStr">
        <is>
          <t>Investment in Exchange Traded Fund</t>
        </is>
      </c>
      <c r="B8" s="17" t="n"/>
      <c r="C8" s="17" t="n"/>
      <c r="D8" s="156" t="n"/>
      <c r="E8" s="7" t="n"/>
      <c r="F8" s="8" t="n"/>
      <c r="G8" s="39" t="n"/>
    </row>
    <row r="9">
      <c r="A9" s="38" t="inlineStr">
        <is>
          <t>Edelweiss Nifty Large Midcap 250 ETF</t>
        </is>
      </c>
      <c r="B9" s="17" t="inlineStr">
        <is>
          <t>INF754K01VV4</t>
        </is>
      </c>
      <c r="C9" s="17" t="n"/>
      <c r="D9" s="156" t="n">
        <v>46379390.0002</v>
      </c>
      <c r="E9" s="7" t="n">
        <v>7406.79</v>
      </c>
      <c r="F9" s="8" t="n">
        <v>0.2855</v>
      </c>
      <c r="G9" s="39" t="n"/>
    </row>
    <row r="10">
      <c r="A10" s="38" t="inlineStr">
        <is>
          <t>Edelweiss Silver ETF</t>
        </is>
      </c>
      <c r="B10" s="17" t="inlineStr">
        <is>
          <t>INF754K01SF3</t>
        </is>
      </c>
      <c r="C10" s="17" t="n"/>
      <c r="D10" s="156" t="n">
        <v>2010000</v>
      </c>
      <c r="E10" s="7" t="n">
        <v>2858.22</v>
      </c>
      <c r="F10" s="8" t="n">
        <v>0.1102</v>
      </c>
      <c r="G10" s="39" t="n"/>
    </row>
    <row r="11">
      <c r="A11" s="38" t="inlineStr">
        <is>
          <t>Edelweiss Gold ETF</t>
        </is>
      </c>
      <c r="B11" s="17" t="inlineStr">
        <is>
          <t>INF754K01SE6</t>
        </is>
      </c>
      <c r="C11" s="17" t="n"/>
      <c r="D11" s="156" t="n">
        <v>2300000</v>
      </c>
      <c r="E11" s="7" t="n">
        <v>2662.25</v>
      </c>
      <c r="F11" s="8" t="n">
        <v>0.1026</v>
      </c>
      <c r="G11" s="39" t="n"/>
    </row>
    <row r="12">
      <c r="A12" s="40" t="inlineStr">
        <is>
          <t>Sub Total</t>
        </is>
      </c>
      <c r="B12" s="18" t="n"/>
      <c r="C12" s="18" t="n"/>
      <c r="D12" s="157" t="n"/>
      <c r="E12" s="20" t="n">
        <v>12927.26</v>
      </c>
      <c r="F12" s="21" t="n">
        <v>0.4983</v>
      </c>
      <c r="G12" s="41" t="n"/>
    </row>
    <row r="13">
      <c r="A13" s="38" t="n"/>
      <c r="B13" s="17" t="n"/>
      <c r="C13" s="17" t="n"/>
      <c r="D13" s="156" t="n"/>
      <c r="E13" s="7" t="n"/>
      <c r="F13" s="8" t="n"/>
      <c r="G13" s="39" t="n"/>
    </row>
    <row r="14">
      <c r="A14" s="42" t="inlineStr">
        <is>
          <t>TOTAL</t>
        </is>
      </c>
      <c r="B14" s="145" t="n"/>
      <c r="C14" s="145" t="n"/>
      <c r="D14" s="158" t="n"/>
      <c r="E14" s="20" t="n">
        <v>12927.26</v>
      </c>
      <c r="F14" s="21" t="n">
        <v>0.4983</v>
      </c>
      <c r="G14" s="41" t="n"/>
    </row>
    <row r="15">
      <c r="A15" s="38" t="n"/>
      <c r="B15" s="17" t="n"/>
      <c r="C15" s="17" t="n"/>
      <c r="D15" s="156" t="n"/>
      <c r="E15" s="7" t="n"/>
      <c r="F15" s="8" t="n"/>
      <c r="G15" s="39" t="n"/>
    </row>
    <row r="16">
      <c r="A16" s="40" t="inlineStr">
        <is>
          <t>Investment in Mutual fund</t>
        </is>
      </c>
      <c r="B16" s="17" t="n"/>
      <c r="C16" s="17" t="n"/>
      <c r="D16" s="156" t="n"/>
      <c r="E16" s="7" t="n"/>
      <c r="F16" s="8" t="n"/>
      <c r="G16" s="39" t="n"/>
    </row>
    <row r="17">
      <c r="A17" s="38" t="inlineStr">
        <is>
          <t>Edelweiss Banking &amp; Psu Debt Fd-Dr Pl-Gr</t>
        </is>
      </c>
      <c r="B17" s="17" t="inlineStr">
        <is>
          <t>INF843K01FC8</t>
        </is>
      </c>
      <c r="C17" s="17" t="n"/>
      <c r="D17" s="156" t="n">
        <v>10793801.908</v>
      </c>
      <c r="E17" s="7" t="n">
        <v>2793.47</v>
      </c>
      <c r="F17" s="8" t="n">
        <v>0.1077</v>
      </c>
      <c r="G17" s="39" t="n"/>
    </row>
    <row r="18">
      <c r="A18" s="38" t="inlineStr">
        <is>
          <t>Edelweiss Focused Fund-Direct Pl-Growth</t>
        </is>
      </c>
      <c r="B18" s="17" t="inlineStr">
        <is>
          <t>INF754K01OP1</t>
        </is>
      </c>
      <c r="C18" s="17" t="n"/>
      <c r="D18" s="156" t="n">
        <v>15341844.7689</v>
      </c>
      <c r="E18" s="7" t="n">
        <v>2601.52</v>
      </c>
      <c r="F18" s="8" t="n">
        <v>0.1003</v>
      </c>
      <c r="G18" s="39" t="n"/>
    </row>
    <row r="19">
      <c r="A19" s="38" t="inlineStr">
        <is>
          <t>Edelweiss Large Cap Fund-Dr Plan-Growth</t>
        </is>
      </c>
      <c r="B19" s="17" t="inlineStr">
        <is>
          <t>INF754K01BW4</t>
        </is>
      </c>
      <c r="C19" s="17" t="n"/>
      <c r="D19" s="156" t="n">
        <v>2678890.174</v>
      </c>
      <c r="E19" s="7" t="n">
        <v>2553.25</v>
      </c>
      <c r="F19" s="8" t="n">
        <v>0.0984</v>
      </c>
      <c r="G19" s="39" t="n"/>
    </row>
    <row r="20">
      <c r="A20" s="38" t="inlineStr">
        <is>
          <t>Edelweiss Technology Fund-Dr Pl-Growth</t>
        </is>
      </c>
      <c r="B20" s="17" t="inlineStr">
        <is>
          <t>INF754K01SK3</t>
        </is>
      </c>
      <c r="C20" s="17" t="n"/>
      <c r="D20" s="156" t="n">
        <v>11008875.8677</v>
      </c>
      <c r="E20" s="7" t="n">
        <v>1312.63</v>
      </c>
      <c r="F20" s="8" t="n">
        <v>0.0506</v>
      </c>
      <c r="G20" s="39" t="n"/>
    </row>
    <row r="21">
      <c r="A21" s="38" t="inlineStr">
        <is>
          <t>Edelweiss Large &amp; Mid Cap Fund-Dr Pl-Gr</t>
        </is>
      </c>
      <c r="B21" s="17" t="inlineStr">
        <is>
          <t>INF843K01AL0</t>
        </is>
      </c>
      <c r="C21" s="17" t="n"/>
      <c r="D21" s="156" t="n">
        <v>1306837.529</v>
      </c>
      <c r="E21" s="7" t="n">
        <v>1308.97</v>
      </c>
      <c r="F21" s="8" t="n">
        <v>0.0505</v>
      </c>
      <c r="G21" s="39" t="n"/>
    </row>
    <row r="22">
      <c r="A22" s="38" t="inlineStr">
        <is>
          <t>Edelweiss Consumption Fund-Dr-Growth</t>
        </is>
      </c>
      <c r="B22" s="17" t="inlineStr">
        <is>
          <t>INF754K01TY2</t>
        </is>
      </c>
      <c r="C22" s="17" t="n"/>
      <c r="D22" s="156" t="n">
        <v>11422925.8462</v>
      </c>
      <c r="E22" s="7" t="n">
        <v>1307.66</v>
      </c>
      <c r="F22" s="8" t="n">
        <v>0.0504</v>
      </c>
      <c r="G22" s="39" t="n"/>
    </row>
    <row r="23">
      <c r="A23" s="38" t="inlineStr">
        <is>
          <t>Edelweiss Recent Listed Ipo Fd Dr Pl Gr</t>
        </is>
      </c>
      <c r="B23" s="17" t="inlineStr">
        <is>
          <t>INF754K01ML4</t>
        </is>
      </c>
      <c r="C23" s="17" t="n"/>
      <c r="D23" s="156" t="n">
        <v>4488985.681100001</v>
      </c>
      <c r="E23" s="7" t="n">
        <v>1306.57</v>
      </c>
      <c r="F23" s="8" t="n">
        <v>0.0504</v>
      </c>
      <c r="G23" s="39" t="n"/>
    </row>
    <row r="24">
      <c r="A24" s="38" t="n"/>
      <c r="B24" s="17" t="n"/>
      <c r="C24" s="17" t="n"/>
      <c r="D24" s="156" t="n"/>
      <c r="E24" s="7" t="n"/>
      <c r="F24" s="8" t="n"/>
      <c r="G24" s="39" t="n"/>
    </row>
    <row r="25">
      <c r="A25" s="42" t="inlineStr">
        <is>
          <t>TOTAL</t>
        </is>
      </c>
      <c r="B25" s="145" t="n"/>
      <c r="C25" s="145" t="n"/>
      <c r="D25" s="158" t="n"/>
      <c r="E25" s="20" t="n">
        <v>13184.07</v>
      </c>
      <c r="F25" s="21" t="n">
        <v>0.5083</v>
      </c>
      <c r="G25" s="41" t="n"/>
    </row>
    <row r="26">
      <c r="A26" s="38" t="n"/>
      <c r="B26" s="17" t="n"/>
      <c r="C26" s="17" t="n"/>
      <c r="D26" s="156" t="n"/>
      <c r="E26" s="7" t="n"/>
      <c r="F26" s="8" t="n"/>
      <c r="G26" s="39" t="n"/>
    </row>
    <row r="27">
      <c r="A27" s="40" t="inlineStr">
        <is>
          <t>TREPS / Reverse Repo</t>
        </is>
      </c>
      <c r="B27" s="17" t="n"/>
      <c r="C27" s="17" t="n"/>
      <c r="D27" s="156" t="n"/>
      <c r="E27" s="7" t="n"/>
      <c r="F27" s="8" t="n"/>
      <c r="G27" s="39" t="n"/>
    </row>
    <row r="28">
      <c r="A28" s="38" t="inlineStr">
        <is>
          <t>Clearing Corporation of India Ltd.</t>
        </is>
      </c>
      <c r="B28" s="17" t="n"/>
      <c r="C28" s="17" t="n"/>
      <c r="D28" s="156" t="n"/>
      <c r="E28" s="7" t="n">
        <v>423.94</v>
      </c>
      <c r="F28" s="8" t="n">
        <v>0.0163</v>
      </c>
      <c r="G28" s="39" t="n">
        <v>0.05471</v>
      </c>
    </row>
    <row r="29">
      <c r="A29" s="40" t="inlineStr">
        <is>
          <t>Sub Total</t>
        </is>
      </c>
      <c r="B29" s="18" t="n"/>
      <c r="C29" s="18" t="n"/>
      <c r="D29" s="157" t="n"/>
      <c r="E29" s="20" t="n">
        <v>423.94</v>
      </c>
      <c r="F29" s="21" t="n">
        <v>0.0163</v>
      </c>
      <c r="G29" s="41" t="n"/>
    </row>
    <row r="30">
      <c r="A30" s="38" t="n"/>
      <c r="B30" s="17" t="n"/>
      <c r="C30" s="17" t="n"/>
      <c r="D30" s="156" t="n"/>
      <c r="E30" s="7" t="n"/>
      <c r="F30" s="8" t="n"/>
      <c r="G30" s="39" t="n"/>
    </row>
    <row r="31">
      <c r="A31" s="42" t="inlineStr">
        <is>
          <t>TOTAL</t>
        </is>
      </c>
      <c r="B31" s="145" t="n"/>
      <c r="C31" s="145" t="n"/>
      <c r="D31" s="158" t="n"/>
      <c r="E31" s="20" t="n">
        <v>423.94</v>
      </c>
      <c r="F31" s="21" t="n">
        <v>0.0163</v>
      </c>
      <c r="G31" s="41" t="n"/>
    </row>
    <row r="32">
      <c r="A32" s="38" t="inlineStr">
        <is>
          <t>Accrued Interest</t>
        </is>
      </c>
      <c r="B32" s="17" t="n"/>
      <c r="C32" s="17" t="n"/>
      <c r="D32" s="156" t="n"/>
      <c r="E32" s="7" t="n">
        <v>0.063544</v>
      </c>
      <c r="F32" s="59" t="inlineStr">
        <is>
          <t>$0.00%</t>
        </is>
      </c>
      <c r="G32" s="39" t="n"/>
    </row>
    <row r="33">
      <c r="A33" s="38" t="inlineStr">
        <is>
          <t>Net Receivables/(Payables)</t>
        </is>
      </c>
      <c r="B33" s="17" t="n"/>
      <c r="C33" s="17" t="n"/>
      <c r="D33" s="156" t="n"/>
      <c r="E33" s="159" t="n">
        <v>-592.6035440000001</v>
      </c>
      <c r="F33" s="160" t="n">
        <v>-0.022902</v>
      </c>
      <c r="G33" s="39" t="n">
        <v>0.054709</v>
      </c>
    </row>
    <row r="34">
      <c r="A34" s="45" t="inlineStr">
        <is>
          <t>GRAND TOTAL</t>
        </is>
      </c>
      <c r="B34" s="19" t="n"/>
      <c r="C34" s="19" t="n"/>
      <c r="D34" s="161" t="n"/>
      <c r="E34" s="14" t="n">
        <v>25942.73</v>
      </c>
      <c r="F34" s="15" t="n">
        <v>1</v>
      </c>
      <c r="G34" s="46" t="n"/>
    </row>
    <row r="35">
      <c r="A35" s="29" t="n"/>
      <c r="G35" s="30" t="n"/>
    </row>
    <row r="36">
      <c r="A36" s="47" t="inlineStr">
        <is>
          <t xml:space="preserve">$ Less than 0.01% of Net Asset Value </t>
        </is>
      </c>
      <c r="G36" s="30" t="n"/>
    </row>
    <row r="37">
      <c r="A37" s="29" t="n"/>
      <c r="G37" s="30" t="n"/>
    </row>
    <row r="38">
      <c r="A38" s="47" t="inlineStr">
        <is>
          <t>Notes:</t>
        </is>
      </c>
      <c r="G38" s="30" t="n"/>
    </row>
    <row r="39">
      <c r="A39" s="48" t="inlineStr">
        <is>
          <t>1. Security in default beyond its maturiy date</t>
        </is>
      </c>
      <c r="B39" s="49" t="inlineStr">
        <is>
          <t>NIL</t>
        </is>
      </c>
      <c r="G39" s="30" t="n"/>
    </row>
    <row r="40">
      <c r="A40" s="29" t="inlineStr">
        <is>
          <t>2. Net Asset Value (Rs. per unit)</t>
        </is>
      </c>
      <c r="G40" s="30" t="n"/>
    </row>
    <row r="41">
      <c r="A41" s="29" t="inlineStr">
        <is>
          <t>Plan /option (Face Value 10)</t>
        </is>
      </c>
      <c r="B41" s="49" t="inlineStr">
        <is>
          <t>As on</t>
        </is>
      </c>
      <c r="C41" s="49" t="inlineStr">
        <is>
          <t>As on</t>
        </is>
      </c>
      <c r="G41" s="30" t="n"/>
    </row>
    <row r="42">
      <c r="A42" s="29" t="n"/>
      <c r="B42" s="50" t="n">
        <v>45747</v>
      </c>
      <c r="C42" s="50" t="n">
        <v>45930</v>
      </c>
      <c r="G42" s="30" t="n"/>
    </row>
    <row r="43">
      <c r="A43" s="29" t="inlineStr">
        <is>
          <t>Direct Plan  Growth Option</t>
        </is>
      </c>
      <c r="B43" s="49" t="inlineStr">
        <is>
          <t>NA</t>
        </is>
      </c>
      <c r="C43" t="n">
        <v>10.2077</v>
      </c>
      <c r="G43" s="51" t="n"/>
    </row>
    <row r="44">
      <c r="A44" s="29" t="inlineStr">
        <is>
          <t>Direct Plan IDCW Option</t>
        </is>
      </c>
      <c r="B44" s="49" t="inlineStr">
        <is>
          <t>NA</t>
        </is>
      </c>
      <c r="C44" t="n">
        <v>10.2077</v>
      </c>
      <c r="G44" s="51" t="n"/>
    </row>
    <row r="45">
      <c r="A45" s="29" t="inlineStr">
        <is>
          <t>Regular Plan  Growth Option</t>
        </is>
      </c>
      <c r="B45" s="49" t="inlineStr">
        <is>
          <t>NA</t>
        </is>
      </c>
      <c r="C45" t="n">
        <v>10.1966</v>
      </c>
      <c r="G45" s="51" t="n"/>
    </row>
    <row r="46">
      <c r="A46" s="29" t="inlineStr">
        <is>
          <t>Regular Plan IDCW Option</t>
        </is>
      </c>
      <c r="B46" s="49" t="inlineStr">
        <is>
          <t>NA</t>
        </is>
      </c>
      <c r="C46" t="n">
        <v>10.1966</v>
      </c>
      <c r="G46" s="51" t="n"/>
    </row>
    <row r="47">
      <c r="A47" s="29" t="n"/>
      <c r="B47" s="49" t="n"/>
      <c r="G47" s="51" t="n"/>
    </row>
    <row r="48">
      <c r="A48" s="29" t="inlineStr">
        <is>
          <t>Since the Scheme was launched during the current half year, there are no comparative NAVs for beginning of the period.</t>
        </is>
      </c>
      <c r="G48" s="51" t="n"/>
    </row>
    <row r="49">
      <c r="A49" s="29" t="n"/>
      <c r="G49" s="30" t="n"/>
    </row>
    <row r="50">
      <c r="A50" s="29" t="inlineStr">
        <is>
          <t xml:space="preserve">3. Total Dividend (Net) declared during the half year period </t>
        </is>
      </c>
      <c r="B50" s="49" t="inlineStr">
        <is>
          <t>NIL</t>
        </is>
      </c>
      <c r="G50" s="30" t="n"/>
    </row>
    <row r="51">
      <c r="A51" s="29" t="inlineStr">
        <is>
          <t>4. Bonus was declared during the half year period</t>
        </is>
      </c>
      <c r="B51" s="49" t="inlineStr">
        <is>
          <t>NIL</t>
        </is>
      </c>
      <c r="G51" s="30" t="n"/>
    </row>
    <row r="52">
      <c r="A52" s="48" t="inlineStr">
        <is>
          <t>5. Investment in Repo of Corporate Debt Securities as at September 30, 2025</t>
        </is>
      </c>
      <c r="B52" s="49" t="inlineStr">
        <is>
          <t>NIL</t>
        </is>
      </c>
      <c r="G52" s="30" t="n"/>
    </row>
    <row r="53">
      <c r="A53" s="48" t="inlineStr">
        <is>
          <t>6. Investment in foreign securities/ADRs/GDRs as at September 30,2025</t>
        </is>
      </c>
      <c r="B53" s="49" t="inlineStr">
        <is>
          <t>NIL</t>
        </is>
      </c>
      <c r="G53" s="30" t="n"/>
    </row>
    <row r="54">
      <c r="A54" s="29" t="inlineStr">
        <is>
          <t>7. Portfolio Turnover Ratio</t>
        </is>
      </c>
      <c r="B54" s="101" t="inlineStr">
        <is>
          <t>0</t>
        </is>
      </c>
      <c r="G54" s="30" t="n"/>
    </row>
    <row r="55" ht="31" customHeight="1">
      <c r="A55" s="48" t="inlineStr">
        <is>
          <t>8. Total gross exposure to derivative instruments (excluding reversed positions) at the end of the month (Rs. in Lakhs)</t>
        </is>
      </c>
      <c r="B55" s="49" t="inlineStr">
        <is>
          <t>NIL</t>
        </is>
      </c>
      <c r="G55" s="30" t="n"/>
    </row>
    <row r="56" ht="29" customHeight="1">
      <c r="A56" s="48" t="inlineStr">
        <is>
          <t>9. Margin Deposits includes Margin money placed on derivatives other than margin money placed with bank</t>
        </is>
      </c>
      <c r="B56" s="49" t="inlineStr">
        <is>
          <t>NIL</t>
        </is>
      </c>
      <c r="G56" s="30" t="n"/>
    </row>
    <row r="57" ht="29" customHeight="1">
      <c r="A57" s="48" t="inlineStr">
        <is>
          <t>10. Value of investment made by other schemes under same management (Rs. In Lakhs)</t>
        </is>
      </c>
      <c r="B57" s="49" t="inlineStr">
        <is>
          <t>NIL</t>
        </is>
      </c>
      <c r="G57" s="30" t="n"/>
    </row>
    <row r="58">
      <c r="A58" s="48" t="inlineStr">
        <is>
          <t>11. Number of instance of deviation In valuation of securities</t>
        </is>
      </c>
      <c r="B58" s="49" t="inlineStr">
        <is>
          <t>NIL</t>
        </is>
      </c>
      <c r="G58" s="30" t="n"/>
    </row>
    <row r="59" ht="15" customHeight="1" thickBot="1">
      <c r="A59" s="54" t="inlineStr">
        <is>
          <t>12. Total value and percentage of illiquid equity shares / securities</t>
        </is>
      </c>
      <c r="B59" s="55" t="inlineStr">
        <is>
          <t>NIL</t>
        </is>
      </c>
      <c r="C59" s="56" t="n"/>
      <c r="D59" s="56" t="n"/>
      <c r="E59" s="56" t="n"/>
      <c r="F59" s="56" t="n"/>
      <c r="G59" s="57" t="n"/>
    </row>
    <row r="61" ht="70" customHeight="1">
      <c r="A61" s="177" t="inlineStr">
        <is>
          <t>Scheme Name</t>
        </is>
      </c>
      <c r="B61" s="177" t="inlineStr">
        <is>
          <t>Risk- O - Meter</t>
        </is>
      </c>
      <c r="C61" s="177" t="inlineStr">
        <is>
          <t>Benchmark of the Scheme</t>
        </is>
      </c>
      <c r="D61" s="177" t="inlineStr">
        <is>
          <t>Benchmark Risk-o-meter</t>
        </is>
      </c>
    </row>
    <row r="62" ht="70" customHeight="1">
      <c r="A62" s="177" t="inlineStr">
        <is>
          <t>Edelweiss Multi Asset Omni Fund of Fund</t>
        </is>
      </c>
      <c r="B62" s="177" t="n"/>
      <c r="C62" s="177" t="inlineStr">
        <is>
          <t>65% Nifty500 TRI + 15% Crisil Composite Bond Index + 10% Domestic Gold Price + 10% Domestic Silver Price</t>
        </is>
      </c>
      <c r="D62" s="177" t="n"/>
      <c r="E62" t="inlineStr"/>
    </row>
  </sheetData>
  <mergeCells count="2">
    <mergeCell ref="A3:G3"/>
    <mergeCell ref="A4:G4"/>
  </mergeCells>
  <pageMargins left="0.7" right="0.7" top="0.75" bottom="0.75" header="0.3" footer="0.3"/>
  <pageSetup orientation="portrait" horizontalDpi="300" verticalDpi="300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H100"/>
  <sheetViews>
    <sheetView showGridLines="0" workbookViewId="0">
      <pane ySplit="6" topLeftCell="A7" activePane="bottomLeft" state="frozen"/>
      <selection activeCell="A7" sqref="A7"/>
      <selection pane="bottomLeft" activeCell="A7" sqref="A7"/>
    </sheetView>
  </sheetViews>
  <sheetFormatPr baseColWidth="8" defaultRowHeight="14.5"/>
  <cols>
    <col width="73.26953125" customWidth="1" min="1" max="1"/>
    <col width="22" bestFit="1" customWidth="1" min="2" max="2"/>
    <col width="26.7265625" customWidth="1" min="3" max="3"/>
    <col width="22" customWidth="1" min="4" max="4"/>
    <col width="16.453125" customWidth="1" min="5" max="5"/>
    <col width="22" customWidth="1" min="6" max="6"/>
    <col width="6.1796875" bestFit="1" customWidth="1" style="2" min="7" max="7"/>
    <col width="70.26953125" bestFit="1" customWidth="1" min="12" max="12"/>
    <col width="10.81640625" bestFit="1" customWidth="1" min="13" max="13"/>
    <col width="10.54296875" bestFit="1" customWidth="1" min="14" max="14"/>
    <col width="12" bestFit="1" customWidth="1" min="15" max="15"/>
    <col width="12.54296875" customWidth="1" min="16" max="16"/>
  </cols>
  <sheetData>
    <row r="1">
      <c r="A1" s="85" t="inlineStr">
        <is>
          <t>Edelweiss Mutual Fund</t>
        </is>
      </c>
    </row>
    <row r="2" ht="29.5" customHeight="1" thickBot="1">
      <c r="A2" s="86" t="inlineStr">
        <is>
          <t xml:space="preserve">Edelweiss House, 10th Floor, Off. C.S.T. Road, Kalina, Santacruz (E), Mumbai 400098, Maharashtra  </t>
        </is>
      </c>
    </row>
    <row r="3" ht="36.75" customHeight="1">
      <c r="A3" s="148" t="inlineStr">
        <is>
          <t>PORTFOLIO STATEMENT OF BHARAT BOND ETF – APRIL 2032 AS ON SEPTEMBER 30, 2025</t>
        </is>
      </c>
      <c r="B3" s="149" t="n"/>
      <c r="C3" s="149" t="n"/>
      <c r="D3" s="149" t="n"/>
      <c r="E3" s="149" t="n"/>
      <c r="F3" s="149" t="n"/>
      <c r="G3" s="150" t="n"/>
      <c r="H3" s="28">
        <f>HYPERLINK("[EDEL_HY Portfolio 30-Sep-2025 Final.xlsx]Index!A1","Index")</f>
        <v/>
      </c>
    </row>
    <row r="4" ht="19.5" customHeight="1">
      <c r="A4" s="151" t="inlineStr">
        <is>
          <t>(An open ended Target Maturity Exchange Traded Bond Fund predominantly investing in constituents of Nifty BHARAT Bond Index - April 2032)</t>
        </is>
      </c>
      <c r="G4" s="51" t="n"/>
    </row>
    <row r="5">
      <c r="A5" s="29" t="n"/>
      <c r="G5" s="30" t="n"/>
    </row>
    <row r="6" ht="48" customHeight="1">
      <c r="A6" s="31" t="inlineStr">
        <is>
          <t>Name of the Instrument</t>
        </is>
      </c>
      <c r="B6" s="32" t="inlineStr">
        <is>
          <t>ISIN</t>
        </is>
      </c>
      <c r="C6" s="32" t="inlineStr">
        <is>
          <t>Rating/Industry</t>
        </is>
      </c>
      <c r="D6" s="152" t="inlineStr">
        <is>
          <t>Quantity</t>
        </is>
      </c>
      <c r="E6" s="34" t="inlineStr">
        <is>
          <t>Market/Fair Value(Rs. In Lacs)</t>
        </is>
      </c>
      <c r="F6" s="34" t="inlineStr">
        <is>
          <t>% to Net Assets</t>
        </is>
      </c>
      <c r="G6" s="35" t="inlineStr">
        <is>
          <t>YIELD</t>
        </is>
      </c>
    </row>
    <row r="7">
      <c r="A7" s="36" t="n"/>
      <c r="B7" s="16" t="n"/>
      <c r="C7" s="16" t="n"/>
      <c r="D7" s="153" t="n"/>
      <c r="E7" s="154" t="n"/>
      <c r="F7" s="155" t="n"/>
      <c r="G7" s="37" t="n"/>
    </row>
    <row r="8">
      <c r="A8" s="38" t="n"/>
      <c r="B8" s="17" t="n"/>
      <c r="C8" s="17" t="n"/>
      <c r="D8" s="156" t="n"/>
      <c r="E8" s="7" t="n"/>
      <c r="F8" s="8" t="n"/>
      <c r="G8" s="39" t="n"/>
    </row>
    <row r="9">
      <c r="A9" s="40" t="inlineStr">
        <is>
          <t>Equity &amp; Equity related</t>
        </is>
      </c>
      <c r="B9" s="17" t="n"/>
      <c r="C9" s="17" t="n"/>
      <c r="D9" s="156" t="n"/>
      <c r="E9" s="7" t="inlineStr">
        <is>
          <t>NIL</t>
        </is>
      </c>
      <c r="F9" s="8" t="inlineStr">
        <is>
          <t>NIL</t>
        </is>
      </c>
      <c r="G9" s="39" t="n"/>
    </row>
    <row r="10">
      <c r="A10" s="38" t="n"/>
      <c r="B10" s="17" t="n"/>
      <c r="C10" s="17" t="n"/>
      <c r="D10" s="156" t="n"/>
      <c r="E10" s="7" t="n"/>
      <c r="F10" s="8" t="n"/>
      <c r="G10" s="39" t="n"/>
    </row>
    <row r="11">
      <c r="A11" s="40" t="inlineStr">
        <is>
          <t>Debt Instruments</t>
        </is>
      </c>
      <c r="B11" s="17" t="n"/>
      <c r="C11" s="17" t="n"/>
      <c r="D11" s="156" t="n"/>
      <c r="E11" s="7" t="n"/>
      <c r="F11" s="8" t="n"/>
      <c r="G11" s="39" t="n"/>
    </row>
    <row r="12">
      <c r="A12" s="40" t="inlineStr">
        <is>
          <t>(a)Listed / Awaiting listing on stock Exchanges</t>
        </is>
      </c>
      <c r="B12" s="17" t="n"/>
      <c r="C12" s="17" t="n"/>
      <c r="D12" s="156" t="n"/>
      <c r="E12" s="7" t="n"/>
      <c r="F12" s="8" t="n"/>
      <c r="G12" s="39" t="n"/>
    </row>
    <row r="13">
      <c r="A13" s="38" t="inlineStr">
        <is>
          <t>6.92% Rural Electrification Corporation Ltd. NCD Red 20-03-2032**</t>
        </is>
      </c>
      <c r="B13" s="17" t="inlineStr">
        <is>
          <t>INE020B08DV3</t>
        </is>
      </c>
      <c r="C13" s="17" t="inlineStr">
        <is>
          <t>CRISIL AAA</t>
        </is>
      </c>
      <c r="D13" s="156" t="n">
        <v>149500000</v>
      </c>
      <c r="E13" s="7" t="n">
        <v>148392.65</v>
      </c>
      <c r="F13" s="8" t="n">
        <v>0.1389</v>
      </c>
      <c r="G13" s="39" t="n">
        <v>0.07055</v>
      </c>
    </row>
    <row r="14">
      <c r="A14" s="38" t="inlineStr">
        <is>
          <t>6.92% Power Finance Corporation Ltd. NCD Red 14-04-32**</t>
        </is>
      </c>
      <c r="B14" s="17" t="inlineStr">
        <is>
          <t>INE134E08LN6</t>
        </is>
      </c>
      <c r="C14" s="17" t="inlineStr">
        <is>
          <t>CRISIL AAA</t>
        </is>
      </c>
      <c r="D14" s="156" t="n">
        <v>123500000</v>
      </c>
      <c r="E14" s="7" t="n">
        <v>122765.18</v>
      </c>
      <c r="F14" s="8" t="n">
        <v>0.1149</v>
      </c>
      <c r="G14" s="39" t="n">
        <v>0.07035</v>
      </c>
    </row>
    <row r="15">
      <c r="A15" s="38" t="inlineStr">
        <is>
          <t>6.74% National Thermal Power Corporation Ltd. NCD Red 14-04-2032**</t>
        </is>
      </c>
      <c r="B15" s="17" t="inlineStr">
        <is>
          <t>INE733E08205</t>
        </is>
      </c>
      <c r="C15" s="17" t="inlineStr">
        <is>
          <t>CRISIL AAA</t>
        </is>
      </c>
      <c r="D15" s="156" t="n">
        <v>92000000</v>
      </c>
      <c r="E15" s="7" t="n">
        <v>91122.03999999999</v>
      </c>
      <c r="F15" s="8" t="n">
        <v>0.0853</v>
      </c>
      <c r="G15" s="39" t="n">
        <v>0.06925000000000001</v>
      </c>
    </row>
    <row r="16">
      <c r="A16" s="38" t="inlineStr">
        <is>
          <t>7.48% Mangalore Refinery &amp; Petrochemicals Ltd. NCD Red 14-04-2032**</t>
        </is>
      </c>
      <c r="B16" s="17" t="inlineStr">
        <is>
          <t>INE103A08050</t>
        </is>
      </c>
      <c r="C16" s="17" t="inlineStr">
        <is>
          <t>CARE AAA</t>
        </is>
      </c>
      <c r="D16" s="156" t="n">
        <v>83700000</v>
      </c>
      <c r="E16" s="7" t="n">
        <v>84301.13</v>
      </c>
      <c r="F16" s="8" t="n">
        <v>0.0789</v>
      </c>
      <c r="G16" s="39" t="n">
        <v>0.073349</v>
      </c>
    </row>
    <row r="17">
      <c r="A17" s="38" t="inlineStr">
        <is>
          <t>6.87% National Highways Authority of India NCD Red 14-04-2032**</t>
        </is>
      </c>
      <c r="B17" s="17" t="inlineStr">
        <is>
          <t>INE906B07JA6</t>
        </is>
      </c>
      <c r="C17" s="17" t="inlineStr">
        <is>
          <t>CRISIL AAA</t>
        </is>
      </c>
      <c r="D17" s="156" t="n">
        <v>82000000</v>
      </c>
      <c r="E17" s="7" t="n">
        <v>81396.39999999999</v>
      </c>
      <c r="F17" s="8" t="n">
        <v>0.0762</v>
      </c>
      <c r="G17" s="39" t="n">
        <v>0.07012500000000001</v>
      </c>
    </row>
    <row r="18">
      <c r="A18" s="38" t="inlineStr">
        <is>
          <t>6.87% Indian Railway Finance Corporation Ltd NCD Red 14-04-2032**</t>
        </is>
      </c>
      <c r="B18" s="17" t="inlineStr">
        <is>
          <t>INE053F08163</t>
        </is>
      </c>
      <c r="C18" s="17" t="inlineStr">
        <is>
          <t>CRISIL AAA</t>
        </is>
      </c>
      <c r="D18" s="156" t="n">
        <v>75000000</v>
      </c>
      <c r="E18" s="7" t="n">
        <v>74485.73</v>
      </c>
      <c r="F18" s="8" t="n">
        <v>0.0697</v>
      </c>
      <c r="G18" s="39" t="n">
        <v>0.0701</v>
      </c>
    </row>
    <row r="19">
      <c r="A19" s="38" t="inlineStr">
        <is>
          <t>7.79% Indian Oil Corporation Ltd NCD Red 12-04-2032**</t>
        </is>
      </c>
      <c r="B19" s="17" t="inlineStr">
        <is>
          <t>INE242A08528</t>
        </is>
      </c>
      <c r="C19" s="17" t="inlineStr">
        <is>
          <t>CRISIL AAA</t>
        </is>
      </c>
      <c r="D19" s="156" t="n">
        <v>50500000</v>
      </c>
      <c r="E19" s="7" t="n">
        <v>52906.27</v>
      </c>
      <c r="F19" s="8" t="n">
        <v>0.0495</v>
      </c>
      <c r="G19" s="39" t="n">
        <v>0.06855</v>
      </c>
    </row>
    <row r="20">
      <c r="A20" s="38" t="inlineStr">
        <is>
          <t>6.85% National Bank for Agriculture and Rural Development NCD Red 14-04-2032**</t>
        </is>
      </c>
      <c r="B20" s="17" t="inlineStr">
        <is>
          <t>INE261F08DL5</t>
        </is>
      </c>
      <c r="C20" s="17" t="inlineStr">
        <is>
          <t>CRISIL AAA</t>
        </is>
      </c>
      <c r="D20" s="156" t="n">
        <v>50000000</v>
      </c>
      <c r="E20" s="7" t="n">
        <v>49410.7</v>
      </c>
      <c r="F20" s="8" t="n">
        <v>0.0462</v>
      </c>
      <c r="G20" s="39" t="n">
        <v>0.0707</v>
      </c>
    </row>
    <row r="21">
      <c r="A21" s="38" t="inlineStr">
        <is>
          <t>7.81% Hindustan Petroleum Corporation Ltd NCD Red 13-04-2032**</t>
        </is>
      </c>
      <c r="B21" s="17" t="inlineStr">
        <is>
          <t>INE094A08119</t>
        </is>
      </c>
      <c r="C21" s="17" t="inlineStr">
        <is>
          <t>CRISIL AAA</t>
        </is>
      </c>
      <c r="D21" s="156" t="n">
        <v>39500000</v>
      </c>
      <c r="E21" s="7" t="n">
        <v>41447.51</v>
      </c>
      <c r="F21" s="8" t="n">
        <v>0.0388</v>
      </c>
      <c r="G21" s="39" t="n">
        <v>0.068437</v>
      </c>
    </row>
    <row r="22">
      <c r="A22" s="38" t="inlineStr">
        <is>
          <t>6.85% NLC India RED 13-04-2032**</t>
        </is>
      </c>
      <c r="B22" s="17" t="inlineStr">
        <is>
          <t>INE589A08043</t>
        </is>
      </c>
      <c r="C22" s="17" t="inlineStr">
        <is>
          <t>CRISIL AAA</t>
        </is>
      </c>
      <c r="D22" s="156" t="n">
        <v>38000000</v>
      </c>
      <c r="E22" s="7" t="n">
        <v>37590.44</v>
      </c>
      <c r="F22" s="8" t="n">
        <v>0.0352</v>
      </c>
      <c r="G22" s="39" t="n">
        <v>0.0706</v>
      </c>
    </row>
    <row r="23">
      <c r="A23" s="38" t="inlineStr">
        <is>
          <t>6.92% Indian Railway Finance Corporation Ltd NCD SR 161 Red 29-08-2031</t>
        </is>
      </c>
      <c r="B23" s="17" t="inlineStr">
        <is>
          <t>INE053F08122</t>
        </is>
      </c>
      <c r="C23" s="17" t="inlineStr">
        <is>
          <t>CRISIL AAA</t>
        </is>
      </c>
      <c r="D23" s="156" t="n">
        <v>29000000</v>
      </c>
      <c r="E23" s="7" t="n">
        <v>28957.89</v>
      </c>
      <c r="F23" s="8" t="n">
        <v>0.0271</v>
      </c>
      <c r="G23" s="39" t="n">
        <v>0.069463</v>
      </c>
    </row>
    <row r="24">
      <c r="A24" s="38" t="inlineStr">
        <is>
          <t>7.82% Power Finance Corporation Ltd Sr Bs225 Ncd Red 12-03-2032**</t>
        </is>
      </c>
      <c r="B24" s="17" t="inlineStr">
        <is>
          <t>INE134E08ME3</t>
        </is>
      </c>
      <c r="C24" s="17" t="inlineStr">
        <is>
          <t>CRISIL AAA</t>
        </is>
      </c>
      <c r="D24" s="156" t="n">
        <v>25000000</v>
      </c>
      <c r="E24" s="7" t="n">
        <v>25973.25</v>
      </c>
      <c r="F24" s="8" t="n">
        <v>0.0243</v>
      </c>
      <c r="G24" s="39" t="n">
        <v>0.07035</v>
      </c>
    </row>
    <row r="25">
      <c r="A25" s="38" t="inlineStr">
        <is>
          <t>7.2% National Housing Bank Ltd NCD Red 03-10-2031**</t>
        </is>
      </c>
      <c r="B25" s="17" t="inlineStr">
        <is>
          <t>INE557F08GB0</t>
        </is>
      </c>
      <c r="C25" s="17" t="inlineStr">
        <is>
          <t>CARE AAA</t>
        </is>
      </c>
      <c r="D25" s="156" t="n">
        <v>23000000</v>
      </c>
      <c r="E25" s="7" t="n">
        <v>23149.96</v>
      </c>
      <c r="F25" s="8" t="n">
        <v>0.0217</v>
      </c>
      <c r="G25" s="39" t="n">
        <v>0.0706</v>
      </c>
    </row>
    <row r="26">
      <c r="A26" s="38" t="inlineStr">
        <is>
          <t>6.89% Indian Railway Finance Corporation Ltd NCD Red 18-07-2031**</t>
        </is>
      </c>
      <c r="B26" s="17" t="inlineStr">
        <is>
          <t>INE053F08106</t>
        </is>
      </c>
      <c r="C26" s="17" t="inlineStr">
        <is>
          <t>CRISIL AAA</t>
        </is>
      </c>
      <c r="D26" s="156" t="n">
        <v>19000000</v>
      </c>
      <c r="E26" s="7" t="n">
        <v>18943.49</v>
      </c>
      <c r="F26" s="8" t="n">
        <v>0.0177</v>
      </c>
      <c r="G26" s="39" t="n">
        <v>0.069481</v>
      </c>
    </row>
    <row r="27">
      <c r="A27" s="38" t="inlineStr">
        <is>
          <t>7.35% National Housing Bank Ltd NCD Red 02-01-2032**</t>
        </is>
      </c>
      <c r="B27" s="17" t="inlineStr">
        <is>
          <t>INE557F08GD6</t>
        </is>
      </c>
      <c r="C27" s="17" t="inlineStr">
        <is>
          <t>CARE AAA</t>
        </is>
      </c>
      <c r="D27" s="156" t="n">
        <v>12500000</v>
      </c>
      <c r="E27" s="7" t="n">
        <v>12673.49</v>
      </c>
      <c r="F27" s="8" t="n">
        <v>0.0119</v>
      </c>
      <c r="G27" s="39" t="n">
        <v>0.0706</v>
      </c>
    </row>
    <row r="28">
      <c r="A28" s="38" t="inlineStr">
        <is>
          <t>6.69% National Thermal Power Corporation Ltd. NCD Red 12-09-2031**</t>
        </is>
      </c>
      <c r="B28" s="17" t="inlineStr">
        <is>
          <t>INE733E08197</t>
        </is>
      </c>
      <c r="C28" s="17" t="inlineStr">
        <is>
          <t>CRISIL AAA</t>
        </is>
      </c>
      <c r="D28" s="156" t="n">
        <v>11000000</v>
      </c>
      <c r="E28" s="7" t="n">
        <v>10884.09</v>
      </c>
      <c r="F28" s="8" t="n">
        <v>0.0102</v>
      </c>
      <c r="G28" s="39" t="n">
        <v>0.06909899999999999</v>
      </c>
    </row>
    <row r="29">
      <c r="A29" s="38" t="inlineStr">
        <is>
          <t>7.38% National Bank for Agriculture and Rural Development NCD Red 20-10-2031**</t>
        </is>
      </c>
      <c r="B29" s="17" t="inlineStr">
        <is>
          <t>INE261F08683</t>
        </is>
      </c>
      <c r="C29" s="17" t="inlineStr">
        <is>
          <t>CRISIL AAA</t>
        </is>
      </c>
      <c r="D29" s="156" t="n">
        <v>10000000</v>
      </c>
      <c r="E29" s="7" t="n">
        <v>10156.9</v>
      </c>
      <c r="F29" s="8" t="n">
        <v>0.0095</v>
      </c>
      <c r="G29" s="39" t="n">
        <v>0.07049999999999999</v>
      </c>
    </row>
    <row r="30">
      <c r="A30" s="38" t="inlineStr">
        <is>
          <t>8.12% Export Import Bank of India SR T02 NCD 25-04-2031**</t>
        </is>
      </c>
      <c r="B30" s="17" t="inlineStr">
        <is>
          <t>INE514E08FC4</t>
        </is>
      </c>
      <c r="C30" s="17" t="inlineStr">
        <is>
          <t>CRISIL AAA</t>
        </is>
      </c>
      <c r="D30" s="156" t="n">
        <v>9000000</v>
      </c>
      <c r="E30" s="7" t="n">
        <v>9485.459999999999</v>
      </c>
      <c r="F30" s="8" t="n">
        <v>0.0089</v>
      </c>
      <c r="G30" s="39" t="n">
        <v>0.06905</v>
      </c>
    </row>
    <row r="31">
      <c r="A31" s="38" t="inlineStr">
        <is>
          <t>7.55% Power Grid Corporation of India Ltd NCD 21-09-2031**</t>
        </is>
      </c>
      <c r="B31" s="17" t="inlineStr">
        <is>
          <t>INE752E07OB6</t>
        </is>
      </c>
      <c r="C31" s="17" t="inlineStr">
        <is>
          <t>CRISIL AAA</t>
        </is>
      </c>
      <c r="D31" s="156" t="n">
        <v>7700000</v>
      </c>
      <c r="E31" s="7" t="n">
        <v>7906.25</v>
      </c>
      <c r="F31" s="8" t="n">
        <v>0.0074</v>
      </c>
      <c r="G31" s="39" t="n">
        <v>0.06985</v>
      </c>
    </row>
    <row r="32">
      <c r="A32" s="38" t="inlineStr">
        <is>
          <t>8.25% Export Import Bank of India SR T04 NCD 23-06-2031**</t>
        </is>
      </c>
      <c r="B32" s="17" t="inlineStr">
        <is>
          <t>INE514E08FE0</t>
        </is>
      </c>
      <c r="C32" s="17" t="inlineStr">
        <is>
          <t>CRISIL AAA</t>
        </is>
      </c>
      <c r="D32" s="156" t="n">
        <v>6000000</v>
      </c>
      <c r="E32" s="7" t="n">
        <v>6368.07</v>
      </c>
      <c r="F32" s="8" t="n">
        <v>0.006</v>
      </c>
      <c r="G32" s="39" t="n">
        <v>0.06905</v>
      </c>
    </row>
    <row r="33">
      <c r="A33" s="38" t="inlineStr">
        <is>
          <t>8.13% Power Grid Corporation of India Ltd NCD 25-04-2031**</t>
        </is>
      </c>
      <c r="B33" s="17" t="inlineStr">
        <is>
          <t>INE752E07NX2</t>
        </is>
      </c>
      <c r="C33" s="17" t="inlineStr">
        <is>
          <t>CRISIL AAA</t>
        </is>
      </c>
      <c r="D33" s="156" t="n">
        <v>6000000</v>
      </c>
      <c r="E33" s="7" t="n">
        <v>6304</v>
      </c>
      <c r="F33" s="8" t="n">
        <v>0.0059</v>
      </c>
      <c r="G33" s="39" t="n">
        <v>0.06985</v>
      </c>
    </row>
    <row r="34">
      <c r="A34" s="38" t="inlineStr">
        <is>
          <t>8.1% National Thermal Power Corporation Ltd NCD RED 27-05-2031**</t>
        </is>
      </c>
      <c r="B34" s="17" t="inlineStr">
        <is>
          <t>INE733E07KD0</t>
        </is>
      </c>
      <c r="C34" s="17" t="inlineStr">
        <is>
          <t>CRISIL AAA</t>
        </is>
      </c>
      <c r="D34" s="156" t="n">
        <v>5500000</v>
      </c>
      <c r="E34" s="7" t="n">
        <v>5794.57</v>
      </c>
      <c r="F34" s="8" t="n">
        <v>0.0054</v>
      </c>
      <c r="G34" s="39" t="n">
        <v>0.06909899999999999</v>
      </c>
    </row>
    <row r="35">
      <c r="A35" s="38" t="inlineStr">
        <is>
          <t>8.11% Export Import Bank of India SR T05 NCD R 11-07-2031**</t>
        </is>
      </c>
      <c r="B35" s="17" t="inlineStr">
        <is>
          <t>INE514E08FF7</t>
        </is>
      </c>
      <c r="C35" s="17" t="inlineStr">
        <is>
          <t>CRISIL AAA</t>
        </is>
      </c>
      <c r="D35" s="156" t="n">
        <v>4500000</v>
      </c>
      <c r="E35" s="7" t="n">
        <v>4749.17</v>
      </c>
      <c r="F35" s="8" t="n">
        <v>0.0044</v>
      </c>
      <c r="G35" s="39" t="n">
        <v>0.06905</v>
      </c>
    </row>
    <row r="36">
      <c r="A36" s="38" t="inlineStr">
        <is>
          <t>7.30% National Bank for Agriculture and Rural Development NCD Red 26-12-2031**</t>
        </is>
      </c>
      <c r="B36" s="17" t="inlineStr">
        <is>
          <t>INE261F08717</t>
        </is>
      </c>
      <c r="C36" s="17" t="inlineStr">
        <is>
          <t>CRISIL AAA</t>
        </is>
      </c>
      <c r="D36" s="156" t="n">
        <v>3500000</v>
      </c>
      <c r="E36" s="7" t="n">
        <v>3564.14</v>
      </c>
      <c r="F36" s="8" t="n">
        <v>0.0033</v>
      </c>
      <c r="G36" s="39" t="n">
        <v>0.07049999999999999</v>
      </c>
    </row>
    <row r="37">
      <c r="A37" s="38" t="inlineStr">
        <is>
          <t>8.17% NHPC Ltd Sr U-1 Ncd 27-06-2031**</t>
        </is>
      </c>
      <c r="B37" s="17" t="inlineStr">
        <is>
          <t>INE848E07922</t>
        </is>
      </c>
      <c r="C37" s="17" t="inlineStr">
        <is>
          <t>CARE AAA</t>
        </is>
      </c>
      <c r="D37" s="156" t="n">
        <v>1500000</v>
      </c>
      <c r="E37" s="7" t="n">
        <v>1582.89</v>
      </c>
      <c r="F37" s="8" t="n">
        <v>0.0015</v>
      </c>
      <c r="G37" s="39" t="n">
        <v>0.069575</v>
      </c>
    </row>
    <row r="38">
      <c r="A38" s="38" t="inlineStr">
        <is>
          <t>8.24% NHPC Ltd NCD Red 27-06-2031**</t>
        </is>
      </c>
      <c r="B38" s="17" t="inlineStr">
        <is>
          <t>INE848E07914</t>
        </is>
      </c>
      <c r="C38" s="17" t="inlineStr">
        <is>
          <t>CARE AAA</t>
        </is>
      </c>
      <c r="D38" s="156" t="n">
        <v>1000000</v>
      </c>
      <c r="E38" s="7" t="n">
        <v>1058.48</v>
      </c>
      <c r="F38" s="8" t="n">
        <v>0.001</v>
      </c>
      <c r="G38" s="39" t="n">
        <v>0.069575</v>
      </c>
    </row>
    <row r="39">
      <c r="A39" s="38" t="inlineStr">
        <is>
          <t>7.49% National Thermal Power Corporation Ltd NCD RED 07-11-2031**</t>
        </is>
      </c>
      <c r="B39" s="17" t="inlineStr">
        <is>
          <t>INE733E07KG3</t>
        </is>
      </c>
      <c r="C39" s="17" t="inlineStr">
        <is>
          <t>CRISIL AAA</t>
        </is>
      </c>
      <c r="D39" s="156" t="n">
        <v>1000000</v>
      </c>
      <c r="E39" s="7" t="n">
        <v>1027.88</v>
      </c>
      <c r="F39" s="8" t="n">
        <v>0.001</v>
      </c>
      <c r="G39" s="39" t="n">
        <v>0.06909899999999999</v>
      </c>
    </row>
    <row r="40">
      <c r="A40" s="38" t="inlineStr">
        <is>
          <t>7.02% Export Import Bank of India NCD RED SR T 25-11-2031**</t>
        </is>
      </c>
      <c r="B40" s="17" t="inlineStr">
        <is>
          <t>INE514E08FH3</t>
        </is>
      </c>
      <c r="C40" s="17" t="inlineStr">
        <is>
          <t>CRISIL AAA</t>
        </is>
      </c>
      <c r="D40" s="156" t="n">
        <v>1000000</v>
      </c>
      <c r="E40" s="7" t="n">
        <v>1005.31</v>
      </c>
      <c r="F40" s="8" t="n">
        <v>0.0009</v>
      </c>
      <c r="G40" s="39" t="n">
        <v>0.06905</v>
      </c>
    </row>
    <row r="41">
      <c r="A41" s="38" t="inlineStr">
        <is>
          <t>7.25% Nuclear Power Corporation NCD Red 15-12-2031 XXXIII E**</t>
        </is>
      </c>
      <c r="B41" s="17" t="inlineStr">
        <is>
          <t>INE206D08451</t>
        </is>
      </c>
      <c r="C41" s="17" t="inlineStr">
        <is>
          <t>CRISIL AAA</t>
        </is>
      </c>
      <c r="D41" s="156" t="n">
        <v>500000</v>
      </c>
      <c r="E41" s="7" t="n">
        <v>510.69</v>
      </c>
      <c r="F41" s="8" t="n">
        <v>0.0005</v>
      </c>
      <c r="G41" s="39" t="n">
        <v>0.06934999999999999</v>
      </c>
    </row>
    <row r="42">
      <c r="A42" s="40" t="inlineStr">
        <is>
          <t>Sub Total</t>
        </is>
      </c>
      <c r="B42" s="18" t="n"/>
      <c r="C42" s="18" t="n"/>
      <c r="D42" s="157" t="n"/>
      <c r="E42" s="20" t="n">
        <v>963914.03</v>
      </c>
      <c r="F42" s="21" t="n">
        <v>0.9022</v>
      </c>
      <c r="G42" s="41" t="n"/>
    </row>
    <row r="43">
      <c r="A43" s="38" t="n"/>
      <c r="B43" s="17" t="n"/>
      <c r="C43" s="17" t="n"/>
      <c r="D43" s="156" t="n"/>
      <c r="E43" s="7" t="n"/>
      <c r="F43" s="8" t="n"/>
      <c r="G43" s="39" t="n"/>
    </row>
    <row r="44">
      <c r="A44" s="40" t="inlineStr">
        <is>
          <t>Government Securities</t>
        </is>
      </c>
      <c r="B44" s="17" t="n"/>
      <c r="C44" s="17" t="n"/>
      <c r="D44" s="156" t="n"/>
      <c r="E44" s="7" t="n"/>
      <c r="F44" s="8" t="n"/>
      <c r="G44" s="39" t="n"/>
    </row>
    <row r="45">
      <c r="A45" s="38" t="inlineStr">
        <is>
          <t>6.54% Govt Of India Red 17-01-2032</t>
        </is>
      </c>
      <c r="B45" s="17" t="inlineStr">
        <is>
          <t>IN0020210244</t>
        </is>
      </c>
      <c r="C45" s="17" t="inlineStr">
        <is>
          <t>SOVEREIGN</t>
        </is>
      </c>
      <c r="D45" s="156" t="n">
        <v>58100000</v>
      </c>
      <c r="E45" s="7" t="n">
        <v>58253.27</v>
      </c>
      <c r="F45" s="8" t="n">
        <v>0.0545</v>
      </c>
      <c r="G45" s="39" t="n">
        <v>0.06591</v>
      </c>
    </row>
    <row r="46">
      <c r="A46" s="40" t="inlineStr">
        <is>
          <t>Sub Total</t>
        </is>
      </c>
      <c r="B46" s="18" t="n"/>
      <c r="C46" s="18" t="n"/>
      <c r="D46" s="157" t="n"/>
      <c r="E46" s="20" t="n">
        <v>58253.27</v>
      </c>
      <c r="F46" s="21" t="n">
        <v>0.0545</v>
      </c>
      <c r="G46" s="41" t="n"/>
    </row>
    <row r="47">
      <c r="A47" s="38" t="n"/>
      <c r="B47" s="17" t="n"/>
      <c r="C47" s="17" t="n"/>
      <c r="D47" s="156" t="n"/>
      <c r="E47" s="7" t="n"/>
      <c r="F47" s="8" t="n"/>
      <c r="G47" s="39" t="n"/>
    </row>
    <row r="48">
      <c r="A48" s="40" t="inlineStr">
        <is>
          <t>(b)Privately Placed/Unlisted</t>
        </is>
      </c>
      <c r="B48" s="17" t="n"/>
      <c r="C48" s="17" t="n"/>
      <c r="D48" s="156" t="n"/>
      <c r="E48" s="7" t="n"/>
      <c r="F48" s="8" t="n"/>
      <c r="G48" s="39" t="n"/>
    </row>
    <row r="49">
      <c r="A49" s="40" t="inlineStr">
        <is>
          <t>Sub Total</t>
        </is>
      </c>
      <c r="B49" s="17" t="n"/>
      <c r="C49" s="17" t="n"/>
      <c r="D49" s="156" t="n"/>
      <c r="E49" s="22" t="inlineStr">
        <is>
          <t>NIL</t>
        </is>
      </c>
      <c r="F49" s="23" t="inlineStr">
        <is>
          <t>NIL</t>
        </is>
      </c>
      <c r="G49" s="39" t="n"/>
    </row>
    <row r="50">
      <c r="A50" s="38" t="n"/>
      <c r="B50" s="17" t="n"/>
      <c r="C50" s="17" t="n"/>
      <c r="D50" s="156" t="n"/>
      <c r="E50" s="7" t="n"/>
      <c r="F50" s="8" t="n"/>
      <c r="G50" s="39" t="n"/>
    </row>
    <row r="51">
      <c r="A51" s="40" t="inlineStr">
        <is>
          <t>(c)Securitised Debt Instruments</t>
        </is>
      </c>
      <c r="B51" s="17" t="n"/>
      <c r="C51" s="17" t="n"/>
      <c r="D51" s="156" t="n"/>
      <c r="E51" s="7" t="n"/>
      <c r="F51" s="8" t="n"/>
      <c r="G51" s="39" t="n"/>
    </row>
    <row r="52">
      <c r="A52" s="40" t="inlineStr">
        <is>
          <t>Sub Total</t>
        </is>
      </c>
      <c r="B52" s="17" t="n"/>
      <c r="C52" s="17" t="n"/>
      <c r="D52" s="156" t="n"/>
      <c r="E52" s="22" t="inlineStr">
        <is>
          <t>NIL</t>
        </is>
      </c>
      <c r="F52" s="23" t="inlineStr">
        <is>
          <t>NIL</t>
        </is>
      </c>
      <c r="G52" s="39" t="n"/>
    </row>
    <row r="53">
      <c r="A53" s="38" t="n"/>
      <c r="B53" s="17" t="n"/>
      <c r="C53" s="17" t="n"/>
      <c r="D53" s="156" t="n"/>
      <c r="E53" s="7" t="n"/>
      <c r="F53" s="8" t="n"/>
      <c r="G53" s="39" t="n"/>
    </row>
    <row r="54">
      <c r="A54" s="42" t="inlineStr">
        <is>
          <t>TOTAL</t>
        </is>
      </c>
      <c r="B54" s="145" t="n"/>
      <c r="C54" s="145" t="n"/>
      <c r="D54" s="158" t="n"/>
      <c r="E54" s="20" t="n">
        <v>1022167.3</v>
      </c>
      <c r="F54" s="21" t="n">
        <v>0.9567</v>
      </c>
      <c r="G54" s="41" t="n"/>
    </row>
    <row r="55">
      <c r="A55" s="38" t="n"/>
      <c r="B55" s="17" t="n"/>
      <c r="C55" s="17" t="n"/>
      <c r="D55" s="156" t="n"/>
      <c r="E55" s="7" t="n"/>
      <c r="F55" s="8" t="n"/>
      <c r="G55" s="39" t="n"/>
    </row>
    <row r="56">
      <c r="A56" s="38" t="n"/>
      <c r="B56" s="17" t="n"/>
      <c r="C56" s="17" t="n"/>
      <c r="D56" s="156" t="n"/>
      <c r="E56" s="7" t="n"/>
      <c r="F56" s="8" t="n"/>
      <c r="G56" s="39" t="n"/>
    </row>
    <row r="57">
      <c r="A57" s="40" t="inlineStr">
        <is>
          <t>TREPS / Reverse Repo</t>
        </is>
      </c>
      <c r="B57" s="17" t="n"/>
      <c r="C57" s="17" t="n"/>
      <c r="D57" s="156" t="n"/>
      <c r="E57" s="7" t="n"/>
      <c r="F57" s="8" t="n"/>
      <c r="G57" s="39" t="n"/>
    </row>
    <row r="58">
      <c r="A58" s="38" t="inlineStr">
        <is>
          <t>Clearing Corporation of India Ltd.</t>
        </is>
      </c>
      <c r="B58" s="17" t="n"/>
      <c r="C58" s="17" t="n"/>
      <c r="D58" s="156" t="n"/>
      <c r="E58" s="7" t="n">
        <v>2469.63</v>
      </c>
      <c r="F58" s="8" t="n">
        <v>0.0023</v>
      </c>
      <c r="G58" s="39" t="n">
        <v>0.05471</v>
      </c>
    </row>
    <row r="59">
      <c r="A59" s="40" t="inlineStr">
        <is>
          <t>Sub Total</t>
        </is>
      </c>
      <c r="B59" s="18" t="n"/>
      <c r="C59" s="18" t="n"/>
      <c r="D59" s="157" t="n"/>
      <c r="E59" s="20" t="n">
        <v>2469.63</v>
      </c>
      <c r="F59" s="21" t="n">
        <v>0.0023</v>
      </c>
      <c r="G59" s="41" t="n"/>
    </row>
    <row r="60">
      <c r="A60" s="38" t="n"/>
      <c r="B60" s="17" t="n"/>
      <c r="C60" s="17" t="n"/>
      <c r="D60" s="156" t="n"/>
      <c r="E60" s="7" t="n"/>
      <c r="F60" s="8" t="n"/>
      <c r="G60" s="39" t="n"/>
    </row>
    <row r="61">
      <c r="A61" s="42" t="inlineStr">
        <is>
          <t>TOTAL</t>
        </is>
      </c>
      <c r="B61" s="145" t="n"/>
      <c r="C61" s="145" t="n"/>
      <c r="D61" s="158" t="n"/>
      <c r="E61" s="20" t="n">
        <v>2469.63</v>
      </c>
      <c r="F61" s="21" t="n">
        <v>0.0023</v>
      </c>
      <c r="G61" s="41" t="n"/>
    </row>
    <row r="62">
      <c r="A62" s="38" t="inlineStr">
        <is>
          <t>Accrued Interest</t>
        </is>
      </c>
      <c r="B62" s="17" t="n"/>
      <c r="C62" s="17" t="n"/>
      <c r="D62" s="156" t="n"/>
      <c r="E62" s="7" t="n">
        <v>43865.9410186</v>
      </c>
      <c r="F62" s="8" t="n">
        <v>0.041055</v>
      </c>
      <c r="G62" s="39" t="n"/>
    </row>
    <row r="63">
      <c r="A63" s="38" t="inlineStr">
        <is>
          <t>Net Receivables/(Payables)</t>
        </is>
      </c>
      <c r="B63" s="17" t="n"/>
      <c r="C63" s="17" t="n"/>
      <c r="D63" s="156" t="n"/>
      <c r="E63" s="159" t="n">
        <v>-56.1810186</v>
      </c>
      <c r="F63" s="160" t="n">
        <v>-5.5e-05</v>
      </c>
      <c r="G63" s="39" t="n">
        <v>0.054709</v>
      </c>
    </row>
    <row r="64">
      <c r="A64" s="45" t="inlineStr">
        <is>
          <t>GRAND TOTAL</t>
        </is>
      </c>
      <c r="B64" s="19" t="n"/>
      <c r="C64" s="19" t="n"/>
      <c r="D64" s="161" t="n"/>
      <c r="E64" s="14" t="n">
        <v>1068446.69</v>
      </c>
      <c r="F64" s="15" t="n">
        <v>1</v>
      </c>
      <c r="G64" s="46" t="n"/>
    </row>
    <row r="65">
      <c r="A65" s="29" t="n"/>
      <c r="G65" s="30" t="n"/>
    </row>
    <row r="66">
      <c r="A66" s="47" t="inlineStr">
        <is>
          <t>**Non Traded Security</t>
        </is>
      </c>
      <c r="G66" s="30" t="n"/>
    </row>
    <row r="67">
      <c r="A67" s="47" t="inlineStr">
        <is>
          <t>In accordance with SEBI Circular no. SEBI/HO/IMD/PoD2/P/CIR/2024/183 dated December 13, 2024, Debt Index Replication Factor (DIRF) is 65.61%.</t>
        </is>
      </c>
      <c r="G67" s="30" t="n"/>
    </row>
    <row r="68">
      <c r="A68" s="47" t="n"/>
      <c r="G68" s="30" t="n"/>
    </row>
    <row r="69">
      <c r="A69" t="inlineStr">
        <is>
          <t>Portfolio Information</t>
        </is>
      </c>
      <c r="G69" s="30" t="n"/>
    </row>
    <row r="70">
      <c r="A70" s="60" t="inlineStr">
        <is>
          <t>Scheme Name :</t>
        </is>
      </c>
      <c r="B70" s="60" t="inlineStr">
        <is>
          <t>BHARAT Bond ETF - April 2032</t>
        </is>
      </c>
      <c r="G70" s="30" t="n"/>
    </row>
    <row r="71">
      <c r="A71" s="60" t="inlineStr">
        <is>
          <t>Description (if any)</t>
        </is>
      </c>
      <c r="B71" s="60" t="inlineStr">
        <is>
          <t>Debt ETFs</t>
        </is>
      </c>
      <c r="G71" s="30" t="n"/>
    </row>
    <row r="72">
      <c r="A72" s="60" t="n"/>
      <c r="B72" s="60" t="n"/>
      <c r="G72" s="30" t="n"/>
    </row>
    <row r="73">
      <c r="A73" s="60" t="inlineStr">
        <is>
          <t>Annualised Portfolio YTM* :</t>
        </is>
      </c>
      <c r="B73" s="61" t="n">
        <v>6.998460033376882</v>
      </c>
      <c r="G73" s="30" t="n"/>
    </row>
    <row r="74">
      <c r="A74" s="60" t="n"/>
      <c r="B74" s="60" t="n"/>
      <c r="G74" s="30" t="n"/>
    </row>
    <row r="75">
      <c r="A75" s="60" t="inlineStr">
        <is>
          <t>Macaulay Duration</t>
        </is>
      </c>
      <c r="B75" s="62" t="n">
        <v>5.1409</v>
      </c>
      <c r="G75" s="30" t="n"/>
    </row>
    <row r="76">
      <c r="A76" s="60" t="inlineStr">
        <is>
          <t>Residual Maturity</t>
        </is>
      </c>
      <c r="B76" s="62" t="n">
        <v>6.404847735462057</v>
      </c>
      <c r="G76" s="30" t="n"/>
    </row>
    <row r="77">
      <c r="A77" s="60" t="n"/>
      <c r="B77" s="60" t="n"/>
      <c r="G77" s="30" t="n"/>
    </row>
    <row r="78">
      <c r="A78" s="60" t="inlineStr">
        <is>
          <t xml:space="preserve">As on (Date) </t>
        </is>
      </c>
      <c r="B78" s="63" t="n">
        <v>45930</v>
      </c>
      <c r="G78" s="30" t="n"/>
    </row>
    <row r="79">
      <c r="A79" s="47" t="n"/>
      <c r="G79" s="30" t="n"/>
    </row>
    <row r="80">
      <c r="A80" s="29" t="n"/>
      <c r="G80" s="30" t="n"/>
    </row>
    <row r="81">
      <c r="A81" s="47" t="inlineStr">
        <is>
          <t>Notes:</t>
        </is>
      </c>
      <c r="G81" s="30" t="n"/>
    </row>
    <row r="82">
      <c r="A82" s="48" t="inlineStr">
        <is>
          <t>1. Security in default beyond its maturiy date</t>
        </is>
      </c>
      <c r="B82" s="49" t="inlineStr">
        <is>
          <t>NIL</t>
        </is>
      </c>
      <c r="G82" s="30" t="n"/>
    </row>
    <row r="83">
      <c r="A83" s="29" t="inlineStr">
        <is>
          <t>2. Net Asset Value (Rs. per unit)</t>
        </is>
      </c>
      <c r="G83" s="30" t="n"/>
    </row>
    <row r="84">
      <c r="A84" s="29" t="inlineStr">
        <is>
          <t>Plan /option (Face Value 1000)</t>
        </is>
      </c>
      <c r="B84" s="49" t="inlineStr">
        <is>
          <t>As on</t>
        </is>
      </c>
      <c r="C84" s="49" t="inlineStr">
        <is>
          <t>As on</t>
        </is>
      </c>
      <c r="G84" s="30" t="n"/>
    </row>
    <row r="85">
      <c r="A85" s="29" t="n"/>
      <c r="B85" s="50" t="n">
        <v>45747</v>
      </c>
      <c r="C85" s="50" t="n">
        <v>45930</v>
      </c>
      <c r="G85" s="30" t="n"/>
    </row>
    <row r="86">
      <c r="A86" s="29" t="inlineStr">
        <is>
          <t>Growth Option</t>
        </is>
      </c>
      <c r="B86" t="n">
        <v>1242.365</v>
      </c>
      <c r="C86" t="n">
        <v>1292.5577</v>
      </c>
      <c r="G86" s="51" t="n"/>
    </row>
    <row r="87">
      <c r="A87" s="29" t="n"/>
      <c r="G87" s="51" t="n"/>
    </row>
    <row r="88">
      <c r="A88" s="29" t="inlineStr">
        <is>
          <t xml:space="preserve">3. Total Dividend (Net) declared during the half year period </t>
        </is>
      </c>
      <c r="B88" s="49" t="inlineStr">
        <is>
          <t>NIL</t>
        </is>
      </c>
      <c r="G88" s="30" t="n"/>
    </row>
    <row r="89">
      <c r="A89" s="29" t="inlineStr">
        <is>
          <t>4. Bonus was declared during the half year period</t>
        </is>
      </c>
      <c r="B89" s="49" t="inlineStr">
        <is>
          <t>NIL</t>
        </is>
      </c>
      <c r="G89" s="30" t="n"/>
    </row>
    <row r="90">
      <c r="A90" s="48" t="inlineStr">
        <is>
          <t>5. Investment in Repo of Corporate Debt Securities as at September 30, 2025</t>
        </is>
      </c>
      <c r="B90" s="49" t="inlineStr">
        <is>
          <t>NIL</t>
        </is>
      </c>
      <c r="G90" s="30" t="n"/>
    </row>
    <row r="91">
      <c r="A91" s="48" t="inlineStr">
        <is>
          <t>6. Investment in foreign securities/ADRs/GDRs as at September 30,2025</t>
        </is>
      </c>
      <c r="B91" s="49" t="inlineStr">
        <is>
          <t>NIL</t>
        </is>
      </c>
      <c r="G91" s="30" t="n"/>
    </row>
    <row r="92">
      <c r="A92" s="29" t="inlineStr">
        <is>
          <t>7. Average Portfolio Maturity</t>
        </is>
      </c>
      <c r="B92" s="52">
        <f>B76</f>
        <v/>
      </c>
      <c r="G92" s="30" t="n"/>
    </row>
    <row r="93" ht="29" customHeight="1">
      <c r="A93" s="48" t="inlineStr">
        <is>
          <t>8.Total gross exposure to derivative instruments (excluding reversed positions) as at September 30, 2025 (Rs. in Lakhs)</t>
        </is>
      </c>
      <c r="B93" s="49" t="inlineStr">
        <is>
          <t>NIL</t>
        </is>
      </c>
      <c r="G93" s="30" t="n"/>
    </row>
    <row r="94" ht="29" customHeight="1">
      <c r="A94" s="48" t="inlineStr">
        <is>
          <t>9. Margin Deposits includes Margin money placed on derivatives other than margin money placed with bank</t>
        </is>
      </c>
      <c r="B94" s="49" t="inlineStr">
        <is>
          <t>NIL</t>
        </is>
      </c>
      <c r="G94" s="30" t="n"/>
    </row>
    <row r="95" ht="29" customHeight="1">
      <c r="A95" s="48" t="inlineStr">
        <is>
          <t>10. Value of investment made by other schemes under same management (Rs. In Lakhs)</t>
        </is>
      </c>
      <c r="B95" s="53" t="n">
        <v>446076.5</v>
      </c>
      <c r="G95" s="30" t="n"/>
    </row>
    <row r="96" ht="16" customHeight="1">
      <c r="A96" s="48" t="inlineStr">
        <is>
          <t>11. Number of instance of deviation In valuation of securities</t>
        </is>
      </c>
      <c r="B96" s="49" t="inlineStr">
        <is>
          <t>NIL</t>
        </is>
      </c>
      <c r="G96" s="30" t="n"/>
    </row>
    <row r="97" ht="14.5" customHeight="1" thickBot="1">
      <c r="A97" s="54" t="inlineStr">
        <is>
          <t>12. Total value and percentage of illiquid equity shares / securities</t>
        </is>
      </c>
      <c r="B97" s="55" t="inlineStr">
        <is>
          <t>NIL</t>
        </is>
      </c>
      <c r="C97" s="56" t="n"/>
      <c r="D97" s="56" t="n"/>
      <c r="E97" s="56" t="n"/>
      <c r="F97" s="56" t="n"/>
      <c r="G97" s="57" t="n"/>
    </row>
    <row r="99" ht="70" customHeight="1">
      <c r="A99" s="177" t="inlineStr">
        <is>
          <t>Scheme Name</t>
        </is>
      </c>
      <c r="B99" s="177" t="inlineStr">
        <is>
          <t>Risk- O - Meter</t>
        </is>
      </c>
      <c r="C99" s="177" t="inlineStr">
        <is>
          <t>Benchmark of the Scheme</t>
        </is>
      </c>
      <c r="D99" s="177" t="inlineStr">
        <is>
          <t>Benchmark Risk-o-meter</t>
        </is>
      </c>
    </row>
    <row r="100" ht="70" customHeight="1">
      <c r="A100" s="177" t="inlineStr">
        <is>
          <t>BHARAT Bond ETF - April 2032</t>
        </is>
      </c>
      <c r="B100" s="177" t="n"/>
      <c r="C100" s="177" t="inlineStr">
        <is>
          <t>Nifty BHARAT Bond Index - April 2032</t>
        </is>
      </c>
      <c r="D100" s="177" t="n"/>
      <c r="E100" t="inlineStr"/>
    </row>
  </sheetData>
  <mergeCells count="2">
    <mergeCell ref="A3:G3"/>
    <mergeCell ref="A4:G4"/>
  </mergeCells>
  <pageMargins left="0.7" right="0.7" top="0.75" bottom="0.75" header="0.3" footer="0.3"/>
  <pageSetup orientation="portrait" horizontalDpi="300" verticalDpi="300"/>
  <drawing xmlns:r="http://schemas.openxmlformats.org/officeDocument/2006/relationships" r:id="rId1"/>
</worksheet>
</file>

<file path=xl/worksheets/sheet30.xml><?xml version="1.0" encoding="utf-8"?>
<worksheet xmlns="http://schemas.openxmlformats.org/spreadsheetml/2006/main">
  <sheetPr>
    <outlinePr summaryBelow="1" summaryRight="1"/>
    <pageSetUpPr/>
  </sheetPr>
  <dimension ref="A1:H50"/>
  <sheetViews>
    <sheetView showGridLines="0" workbookViewId="0">
      <pane ySplit="6" topLeftCell="A7" activePane="bottomLeft" state="frozen"/>
      <selection activeCell="A7" sqref="A7"/>
      <selection pane="bottomLeft" activeCell="A7" sqref="A7"/>
    </sheetView>
  </sheetViews>
  <sheetFormatPr baseColWidth="8" defaultRowHeight="14.5"/>
  <cols>
    <col width="63.7265625" customWidth="1" min="1" max="1"/>
    <col width="22" customWidth="1" min="2" max="2"/>
    <col width="26.7265625" customWidth="1" min="3" max="3"/>
    <col width="22" customWidth="1" min="4" max="4"/>
    <col width="16.453125" customWidth="1" min="5" max="5"/>
    <col width="22" customWidth="1" min="6" max="6"/>
    <col width="6.1796875" bestFit="1" customWidth="1" style="2" min="7" max="7"/>
    <col width="70.26953125" bestFit="1" customWidth="1" min="12" max="12"/>
    <col width="10.81640625" bestFit="1" customWidth="1" min="13" max="13"/>
    <col width="10.54296875" bestFit="1" customWidth="1" min="14" max="14"/>
    <col width="12" bestFit="1" customWidth="1" min="15" max="15"/>
    <col width="12.54296875" customWidth="1" min="16" max="16"/>
  </cols>
  <sheetData>
    <row r="1">
      <c r="A1" s="85" t="inlineStr">
        <is>
          <t>Edelweiss Mutual Fund</t>
        </is>
      </c>
    </row>
    <row r="2" ht="29.5" customHeight="1" thickBot="1">
      <c r="A2" s="86" t="inlineStr">
        <is>
          <t xml:space="preserve">Edelweiss House, 10th Floor, Off. C.S.T. Road, Kalina, Santacruz (E), Mumbai 400098, Maharashtra  </t>
        </is>
      </c>
    </row>
    <row r="3" ht="36.75" customHeight="1">
      <c r="A3" s="148" t="inlineStr">
        <is>
          <t>PORTFOLIO STATEMENT OF EDELWEISS GOLD AND SILVER ETF FOF AS ON SEPTEMBER 30, 2025</t>
        </is>
      </c>
      <c r="B3" s="149" t="n"/>
      <c r="C3" s="149" t="n"/>
      <c r="D3" s="149" t="n"/>
      <c r="E3" s="149" t="n"/>
      <c r="F3" s="149" t="n"/>
      <c r="G3" s="150" t="n"/>
      <c r="H3" s="28">
        <f>HYPERLINK("[EDEL_HY Portfolio 30-Sep-2025 Final.xlsx]Index!A1","Index")</f>
        <v/>
      </c>
    </row>
    <row r="4" ht="19.5" customHeight="1">
      <c r="A4" s="151" t="inlineStr">
        <is>
          <t>(An open-ended fund of funds scheme investing in units of Gold ETF and Silver ETF)</t>
        </is>
      </c>
      <c r="G4" s="51" t="n"/>
    </row>
    <row r="5">
      <c r="A5" s="29" t="n"/>
      <c r="G5" s="30" t="n"/>
    </row>
    <row r="6" ht="48" customHeight="1">
      <c r="A6" s="31" t="inlineStr">
        <is>
          <t>Name of the Instrument</t>
        </is>
      </c>
      <c r="B6" s="32" t="inlineStr">
        <is>
          <t>ISIN</t>
        </is>
      </c>
      <c r="C6" s="32" t="inlineStr">
        <is>
          <t>Rating/Industry</t>
        </is>
      </c>
      <c r="D6" s="152" t="inlineStr">
        <is>
          <t>Quantity</t>
        </is>
      </c>
      <c r="E6" s="34" t="inlineStr">
        <is>
          <t>Market/Fair Value(Rs. In Lacs)</t>
        </is>
      </c>
      <c r="F6" s="34" t="inlineStr">
        <is>
          <t>% to Net Assets</t>
        </is>
      </c>
      <c r="G6" s="35" t="inlineStr">
        <is>
          <t>YIELD</t>
        </is>
      </c>
    </row>
    <row r="7">
      <c r="A7" s="36" t="n"/>
      <c r="B7" s="16" t="n"/>
      <c r="C7" s="16" t="n"/>
      <c r="D7" s="153" t="n"/>
      <c r="E7" s="154" t="n"/>
      <c r="F7" s="155" t="n"/>
      <c r="G7" s="37" t="n"/>
    </row>
    <row r="8">
      <c r="A8" s="38" t="n"/>
      <c r="B8" s="17" t="n"/>
      <c r="C8" s="17" t="n"/>
      <c r="D8" s="156" t="n"/>
      <c r="E8" s="7" t="n"/>
      <c r="F8" s="8" t="n"/>
      <c r="G8" s="39" t="n"/>
    </row>
    <row r="9">
      <c r="A9" s="38" t="n"/>
      <c r="B9" s="17" t="n"/>
      <c r="C9" s="17" t="n"/>
      <c r="D9" s="156" t="n"/>
      <c r="E9" s="7" t="n"/>
      <c r="F9" s="8" t="n"/>
      <c r="G9" s="39" t="n"/>
    </row>
    <row r="10">
      <c r="A10" s="40" t="inlineStr">
        <is>
          <t>Investment in Mutual fund</t>
        </is>
      </c>
      <c r="B10" s="17" t="n"/>
      <c r="C10" s="17" t="n"/>
      <c r="D10" s="156" t="n"/>
      <c r="E10" s="7" t="n"/>
      <c r="F10" s="8" t="n"/>
      <c r="G10" s="39" t="n"/>
    </row>
    <row r="11">
      <c r="A11" s="38" t="inlineStr">
        <is>
          <t>Edelweiss Gold ETF</t>
        </is>
      </c>
      <c r="B11" s="17" t="inlineStr">
        <is>
          <t>INF754K01SE6</t>
        </is>
      </c>
      <c r="C11" s="17" t="n"/>
      <c r="D11" s="156" t="n">
        <v>37395915.00000001</v>
      </c>
      <c r="E11" s="7" t="n">
        <v>43285.77</v>
      </c>
      <c r="F11" s="8" t="n">
        <v>0.509</v>
      </c>
      <c r="G11" s="39" t="n"/>
    </row>
    <row r="12">
      <c r="A12" s="38" t="inlineStr">
        <is>
          <t>Edelweiss Silver ETF</t>
        </is>
      </c>
      <c r="B12" s="17" t="inlineStr">
        <is>
          <t>INF754K01SF3</t>
        </is>
      </c>
      <c r="C12" s="17" t="n"/>
      <c r="D12" s="156" t="n">
        <v>29824353</v>
      </c>
      <c r="E12" s="7" t="n">
        <v>42410.23</v>
      </c>
      <c r="F12" s="8" t="n">
        <v>0.4987</v>
      </c>
      <c r="G12" s="39" t="n"/>
    </row>
    <row r="13">
      <c r="A13" s="40" t="inlineStr">
        <is>
          <t>Sub Total</t>
        </is>
      </c>
      <c r="B13" s="18" t="n"/>
      <c r="C13" s="18" t="n"/>
      <c r="D13" s="157" t="n"/>
      <c r="E13" s="20" t="n">
        <v>85696</v>
      </c>
      <c r="F13" s="21" t="n">
        <v>1.0077</v>
      </c>
      <c r="G13" s="41" t="n"/>
    </row>
    <row r="14">
      <c r="A14" s="38" t="n"/>
      <c r="B14" s="17" t="n"/>
      <c r="C14" s="17" t="n"/>
      <c r="D14" s="156" t="n"/>
      <c r="E14" s="7" t="n"/>
      <c r="F14" s="8" t="n"/>
      <c r="G14" s="39" t="n"/>
    </row>
    <row r="15">
      <c r="A15" s="42" t="inlineStr">
        <is>
          <t>TOTAL</t>
        </is>
      </c>
      <c r="B15" s="145" t="n"/>
      <c r="C15" s="145" t="n"/>
      <c r="D15" s="158" t="n"/>
      <c r="E15" s="20" t="n">
        <v>85696</v>
      </c>
      <c r="F15" s="21" t="n">
        <v>1.0077</v>
      </c>
      <c r="G15" s="41" t="n"/>
    </row>
    <row r="16">
      <c r="A16" s="38" t="n"/>
      <c r="B16" s="17" t="n"/>
      <c r="C16" s="17" t="n"/>
      <c r="D16" s="156" t="n"/>
      <c r="E16" s="7" t="n"/>
      <c r="F16" s="8" t="n"/>
      <c r="G16" s="39" t="n"/>
    </row>
    <row r="17">
      <c r="A17" s="40" t="inlineStr">
        <is>
          <t>TREPS / Reverse Repo</t>
        </is>
      </c>
      <c r="B17" s="17" t="n"/>
      <c r="C17" s="17" t="n"/>
      <c r="D17" s="156" t="n"/>
      <c r="E17" s="7" t="n"/>
      <c r="F17" s="8" t="n"/>
      <c r="G17" s="39" t="n"/>
    </row>
    <row r="18">
      <c r="A18" s="38" t="inlineStr">
        <is>
          <t>Clearing Corporation of India Ltd.</t>
        </is>
      </c>
      <c r="B18" s="17" t="n"/>
      <c r="C18" s="17" t="n"/>
      <c r="D18" s="156" t="n"/>
      <c r="E18" s="7" t="n">
        <v>1669.75</v>
      </c>
      <c r="F18" s="8" t="n">
        <v>0.0196</v>
      </c>
      <c r="G18" s="39" t="n">
        <v>0.05471</v>
      </c>
    </row>
    <row r="19">
      <c r="A19" s="40" t="inlineStr">
        <is>
          <t>Sub Total</t>
        </is>
      </c>
      <c r="B19" s="18" t="n"/>
      <c r="C19" s="18" t="n"/>
      <c r="D19" s="157" t="n"/>
      <c r="E19" s="20" t="n">
        <v>1669.75</v>
      </c>
      <c r="F19" s="21" t="n">
        <v>0.0196</v>
      </c>
      <c r="G19" s="41" t="n"/>
    </row>
    <row r="20">
      <c r="A20" s="38" t="n"/>
      <c r="B20" s="17" t="n"/>
      <c r="C20" s="17" t="n"/>
      <c r="D20" s="156" t="n"/>
      <c r="E20" s="7" t="n"/>
      <c r="F20" s="8" t="n"/>
      <c r="G20" s="39" t="n"/>
    </row>
    <row r="21">
      <c r="A21" s="42" t="inlineStr">
        <is>
          <t>TOTAL</t>
        </is>
      </c>
      <c r="B21" s="145" t="n"/>
      <c r="C21" s="145" t="n"/>
      <c r="D21" s="158" t="n"/>
      <c r="E21" s="20" t="n">
        <v>1669.75</v>
      </c>
      <c r="F21" s="21" t="n">
        <v>0.0196</v>
      </c>
      <c r="G21" s="41" t="n"/>
    </row>
    <row r="22">
      <c r="A22" s="38" t="inlineStr">
        <is>
          <t>Accrued Interest</t>
        </is>
      </c>
      <c r="B22" s="17" t="n"/>
      <c r="C22" s="17" t="n"/>
      <c r="D22" s="156" t="n"/>
      <c r="E22" s="7" t="n">
        <v>0.2502795</v>
      </c>
      <c r="F22" s="49" t="inlineStr">
        <is>
          <t>$0.00%</t>
        </is>
      </c>
      <c r="G22" s="39" t="n"/>
    </row>
    <row r="23">
      <c r="A23" s="38" t="inlineStr">
        <is>
          <t>Net Receivables/(Payables)</t>
        </is>
      </c>
      <c r="B23" s="17" t="n"/>
      <c r="C23" s="17" t="n"/>
      <c r="D23" s="156" t="n"/>
      <c r="E23" s="159" t="n">
        <v>-2325.9402795</v>
      </c>
      <c r="F23" s="160" t="n">
        <v>-0.027302</v>
      </c>
      <c r="G23" s="39" t="n">
        <v>0.05471</v>
      </c>
    </row>
    <row r="24">
      <c r="A24" s="45" t="inlineStr">
        <is>
          <t>GRAND TOTAL</t>
        </is>
      </c>
      <c r="B24" s="19" t="n"/>
      <c r="C24" s="19" t="n"/>
      <c r="D24" s="161" t="n"/>
      <c r="E24" s="14" t="n">
        <v>85040.06</v>
      </c>
      <c r="F24" s="15" t="n">
        <v>1</v>
      </c>
      <c r="G24" s="46" t="n"/>
    </row>
    <row r="25">
      <c r="A25" s="29" t="n"/>
      <c r="G25" s="30" t="n"/>
    </row>
    <row r="26">
      <c r="A26" s="47" t="inlineStr">
        <is>
          <t xml:space="preserve">$ Less than 0.01% of Net Asset Value </t>
        </is>
      </c>
      <c r="G26" s="30" t="n"/>
    </row>
    <row r="27">
      <c r="A27" s="29" t="n"/>
      <c r="G27" s="30" t="n"/>
    </row>
    <row r="28">
      <c r="A28" s="47" t="inlineStr">
        <is>
          <t>Notes:</t>
        </is>
      </c>
      <c r="G28" s="30" t="n"/>
    </row>
    <row r="29">
      <c r="A29" s="48" t="inlineStr">
        <is>
          <t>1. Security in default beyond its maturiy date</t>
        </is>
      </c>
      <c r="B29" s="49" t="inlineStr">
        <is>
          <t>NIL</t>
        </is>
      </c>
      <c r="G29" s="30" t="n"/>
    </row>
    <row r="30">
      <c r="A30" s="29" t="inlineStr">
        <is>
          <t>2. Net Asset Value (Rs. per unit)</t>
        </is>
      </c>
      <c r="G30" s="30" t="n"/>
    </row>
    <row r="31">
      <c r="A31" s="29" t="inlineStr">
        <is>
          <t>Plan /option (Face Value 10)</t>
        </is>
      </c>
      <c r="B31" s="49" t="inlineStr">
        <is>
          <t>As on</t>
        </is>
      </c>
      <c r="C31" s="49" t="inlineStr">
        <is>
          <t>As on</t>
        </is>
      </c>
      <c r="G31" s="30" t="n"/>
    </row>
    <row r="32">
      <c r="A32" s="29" t="n"/>
      <c r="B32" s="50" t="n">
        <v>45747</v>
      </c>
      <c r="C32" s="50" t="n">
        <v>45930</v>
      </c>
      <c r="G32" s="30" t="n"/>
    </row>
    <row r="33">
      <c r="A33" s="29" t="inlineStr">
        <is>
          <t>Direct Plan Growth Option</t>
        </is>
      </c>
      <c r="B33" t="n">
        <v>17.262</v>
      </c>
      <c r="C33" s="162" t="n">
        <v>23.06</v>
      </c>
      <c r="G33" s="51" t="n"/>
    </row>
    <row r="34">
      <c r="A34" s="29" t="inlineStr">
        <is>
          <t>Direct Plan IDCW Option</t>
        </is>
      </c>
      <c r="B34" t="n">
        <v>17.262</v>
      </c>
      <c r="C34" s="162" t="n">
        <v>23.06</v>
      </c>
      <c r="G34" s="51" t="n"/>
    </row>
    <row r="35">
      <c r="A35" s="29" t="inlineStr">
        <is>
          <t>Regular Plan Growth Option</t>
        </is>
      </c>
      <c r="B35" t="n">
        <v>17.083</v>
      </c>
      <c r="C35" t="n">
        <v>22.778</v>
      </c>
      <c r="G35" s="51" t="n"/>
    </row>
    <row r="36">
      <c r="A36" s="29" t="inlineStr">
        <is>
          <t>Regular Plan IDCW Option</t>
        </is>
      </c>
      <c r="B36" t="n">
        <v>17.083</v>
      </c>
      <c r="C36" t="n">
        <v>22.778</v>
      </c>
      <c r="G36" s="51" t="n"/>
    </row>
    <row r="37">
      <c r="A37" s="29" t="n"/>
      <c r="G37" s="51" t="n"/>
    </row>
    <row r="38">
      <c r="A38" s="29" t="inlineStr">
        <is>
          <t xml:space="preserve">3. Total Dividend (Net) declared during the half year period </t>
        </is>
      </c>
      <c r="B38" s="49" t="inlineStr">
        <is>
          <t>NIL</t>
        </is>
      </c>
      <c r="G38" s="30" t="n"/>
    </row>
    <row r="39">
      <c r="A39" s="29" t="inlineStr">
        <is>
          <t>4. Bonus was declared during the half year period</t>
        </is>
      </c>
      <c r="B39" s="49" t="inlineStr">
        <is>
          <t>NIL</t>
        </is>
      </c>
      <c r="G39" s="30" t="n"/>
    </row>
    <row r="40" ht="29" customHeight="1">
      <c r="A40" s="48" t="inlineStr">
        <is>
          <t>5. Investment in Repo of Corporate Debt Securities as at September 30, 2025</t>
        </is>
      </c>
      <c r="B40" s="49" t="inlineStr">
        <is>
          <t>NIL</t>
        </is>
      </c>
      <c r="G40" s="30" t="n"/>
    </row>
    <row r="41">
      <c r="A41" s="48" t="inlineStr">
        <is>
          <t>6. Investment in foreign securities/ADRs/GDRs as at September 30,2025</t>
        </is>
      </c>
      <c r="B41" s="49" t="inlineStr">
        <is>
          <t>NIL</t>
        </is>
      </c>
      <c r="G41" s="30" t="n"/>
    </row>
    <row r="42">
      <c r="A42" s="29" t="inlineStr">
        <is>
          <t>7. Portfolio Turnover Ratio</t>
        </is>
      </c>
      <c r="B42" s="77" t="n">
        <v>0.016</v>
      </c>
      <c r="G42" s="30" t="n"/>
    </row>
    <row r="43" ht="28" customHeight="1">
      <c r="A43" s="48" t="inlineStr">
        <is>
          <t>8. Total gross exposure to derivative instruments (excluding reversed positions) at the end of the month (Rs. in Lakhs)</t>
        </is>
      </c>
      <c r="B43" s="49" t="inlineStr">
        <is>
          <t>NIL</t>
        </is>
      </c>
      <c r="G43" s="30" t="n"/>
    </row>
    <row r="44" ht="29" customHeight="1">
      <c r="A44" s="48" t="inlineStr">
        <is>
          <t>9. Margin Deposits includes Margin money placed on derivatives other than margin money placed with bank</t>
        </is>
      </c>
      <c r="B44" s="49" t="inlineStr">
        <is>
          <t>NIL</t>
        </is>
      </c>
      <c r="G44" s="30" t="n"/>
    </row>
    <row r="45" ht="29" customHeight="1">
      <c r="A45" s="48" t="inlineStr">
        <is>
          <t>10. Value of investment made by other schemes under same management (Rs. In Lakhs)</t>
        </is>
      </c>
      <c r="B45" s="49" t="inlineStr">
        <is>
          <t>NIL</t>
        </is>
      </c>
      <c r="G45" s="30" t="n"/>
    </row>
    <row r="46">
      <c r="A46" s="48" t="inlineStr">
        <is>
          <t>11. Number of instance of deviation In valuation of securities</t>
        </is>
      </c>
      <c r="B46" s="49" t="inlineStr">
        <is>
          <t>NIL</t>
        </is>
      </c>
      <c r="G46" s="30" t="n"/>
    </row>
    <row r="47" ht="15" customHeight="1" thickBot="1">
      <c r="A47" s="54" t="inlineStr">
        <is>
          <t>12. Total value and percentage of illiquid equity shares / securities</t>
        </is>
      </c>
      <c r="B47" s="55" t="inlineStr">
        <is>
          <t>NIL</t>
        </is>
      </c>
      <c r="C47" s="56" t="n"/>
      <c r="D47" s="56" t="n"/>
      <c r="E47" s="56" t="n"/>
      <c r="F47" s="56" t="n"/>
      <c r="G47" s="57" t="n"/>
    </row>
    <row r="49" ht="70" customHeight="1">
      <c r="A49" s="177" t="inlineStr">
        <is>
          <t>Scheme Name</t>
        </is>
      </c>
      <c r="B49" s="177" t="inlineStr">
        <is>
          <t>Risk- O - Meter</t>
        </is>
      </c>
      <c r="C49" s="177" t="inlineStr">
        <is>
          <t>Benchmark of the Scheme</t>
        </is>
      </c>
      <c r="D49" s="177" t="inlineStr">
        <is>
          <t>Benchmark Risk-o-meter</t>
        </is>
      </c>
    </row>
    <row r="50" ht="70" customHeight="1">
      <c r="A50" s="177" t="inlineStr">
        <is>
          <t>Edelweiss Gold and Silver ETF Fund of Fund</t>
        </is>
      </c>
      <c r="B50" s="177" t="n"/>
      <c r="C50" s="177" t="inlineStr">
        <is>
          <t>Domestic Gold and Silver Prices</t>
        </is>
      </c>
      <c r="D50" s="177" t="n"/>
      <c r="E50" t="inlineStr"/>
    </row>
  </sheetData>
  <mergeCells count="2">
    <mergeCell ref="A3:G3"/>
    <mergeCell ref="A4:G4"/>
  </mergeCells>
  <pageMargins left="0.7" right="0.7" top="0.75" bottom="0.75" header="0.3" footer="0.3"/>
  <pageSetup orientation="portrait" horizontalDpi="300" verticalDpi="300"/>
  <drawing xmlns:r="http://schemas.openxmlformats.org/officeDocument/2006/relationships" r:id="rId1"/>
</worksheet>
</file>

<file path=xl/worksheets/sheet31.xml><?xml version="1.0" encoding="utf-8"?>
<worksheet xmlns="http://schemas.openxmlformats.org/spreadsheetml/2006/main">
  <sheetPr>
    <outlinePr summaryBelow="1" summaryRight="1"/>
    <pageSetUpPr/>
  </sheetPr>
  <dimension ref="A1:H83"/>
  <sheetViews>
    <sheetView showGridLines="0" workbookViewId="0">
      <pane ySplit="6" topLeftCell="A7" activePane="bottomLeft" state="frozen"/>
      <selection activeCell="A7" sqref="A7"/>
      <selection pane="bottomLeft" activeCell="A7" sqref="A7"/>
    </sheetView>
  </sheetViews>
  <sheetFormatPr baseColWidth="8" defaultRowHeight="14.5"/>
  <cols>
    <col width="64.453125" customWidth="1" min="1" max="1"/>
    <col width="22" customWidth="1" min="2" max="2"/>
    <col width="26.7265625" customWidth="1" min="3" max="3"/>
    <col width="22" customWidth="1" min="4" max="4"/>
    <col width="16.453125" customWidth="1" min="5" max="5"/>
    <col width="22" customWidth="1" min="6" max="6"/>
    <col width="6.1796875" bestFit="1" customWidth="1" style="2" min="7" max="7"/>
    <col width="70.26953125" bestFit="1" customWidth="1" min="12" max="12"/>
    <col width="10.81640625" bestFit="1" customWidth="1" min="13" max="13"/>
    <col width="10.54296875" bestFit="1" customWidth="1" min="14" max="14"/>
    <col width="12" bestFit="1" customWidth="1" min="15" max="15"/>
    <col width="12.54296875" customWidth="1" min="16" max="16"/>
  </cols>
  <sheetData>
    <row r="1">
      <c r="A1" s="85" t="inlineStr">
        <is>
          <t>Edelweiss Mutual Fund</t>
        </is>
      </c>
    </row>
    <row r="2" ht="29.5" customHeight="1" thickBot="1">
      <c r="A2" s="86" t="inlineStr">
        <is>
          <t xml:space="preserve">Edelweiss House, 10th Floor, Off. C.S.T. Road, Kalina, Santacruz (E), Mumbai 400098, Maharashtra  </t>
        </is>
      </c>
    </row>
    <row r="3" ht="36.75" customHeight="1">
      <c r="A3" s="148" t="inlineStr">
        <is>
          <t>PORTFOLIO STATEMENT OF EDELWEISS CRISIL-IBX AAA BOND NBFC-HFC - JUN 2027 INDEX FUND AS ON SEPTEMBER 30, 2025</t>
        </is>
      </c>
      <c r="B3" s="149" t="n"/>
      <c r="C3" s="149" t="n"/>
      <c r="D3" s="149" t="n"/>
      <c r="E3" s="149" t="n"/>
      <c r="F3" s="149" t="n"/>
      <c r="G3" s="150" t="n"/>
      <c r="H3" s="28">
        <f>HYPERLINK("[EDEL_HY Portfolio 30-Sep-2025 Final.xlsx]Index!A1","Index")</f>
        <v/>
      </c>
    </row>
    <row r="4" ht="41.5" customHeight="1">
      <c r="A4" s="151" t="inlineStr">
        <is>
          <t>((An open-ended Target Maturity Debt Index Fund predominantly investing in the constituents of CRISIL-IBX AAA NBFCHFC
Index – Jun 2027. A moderate interest rate risk and relatively low credit risk))</t>
        </is>
      </c>
      <c r="G4" s="51" t="n"/>
    </row>
    <row r="5">
      <c r="A5" s="29" t="n"/>
      <c r="G5" s="30" t="n"/>
    </row>
    <row r="6" ht="48" customHeight="1">
      <c r="A6" s="31" t="inlineStr">
        <is>
          <t>Name of the Instrument</t>
        </is>
      </c>
      <c r="B6" s="32" t="inlineStr">
        <is>
          <t>ISIN</t>
        </is>
      </c>
      <c r="C6" s="32" t="inlineStr">
        <is>
          <t>Rating/Industry</t>
        </is>
      </c>
      <c r="D6" s="152" t="inlineStr">
        <is>
          <t>Quantity</t>
        </is>
      </c>
      <c r="E6" s="34" t="inlineStr">
        <is>
          <t>Market/Fair Value(Rs. In Lacs)</t>
        </is>
      </c>
      <c r="F6" s="34" t="inlineStr">
        <is>
          <t>% to Net Assets</t>
        </is>
      </c>
      <c r="G6" s="35" t="inlineStr">
        <is>
          <t>YIELD</t>
        </is>
      </c>
    </row>
    <row r="7">
      <c r="A7" s="36" t="n"/>
      <c r="B7" s="16" t="n"/>
      <c r="C7" s="16" t="n"/>
      <c r="D7" s="153" t="n"/>
      <c r="E7" s="154" t="n"/>
      <c r="F7" s="155" t="n"/>
      <c r="G7" s="37" t="n"/>
    </row>
    <row r="8">
      <c r="A8" s="38" t="n"/>
      <c r="B8" s="17" t="n"/>
      <c r="C8" s="17" t="n"/>
      <c r="D8" s="156" t="n"/>
      <c r="E8" s="7" t="n"/>
      <c r="F8" s="8" t="n"/>
      <c r="G8" s="39" t="n"/>
    </row>
    <row r="9">
      <c r="A9" s="40" t="inlineStr">
        <is>
          <t>Equity &amp; Equity related</t>
        </is>
      </c>
      <c r="B9" s="17" t="n"/>
      <c r="C9" s="17" t="n"/>
      <c r="D9" s="156" t="n"/>
      <c r="E9" s="7" t="inlineStr">
        <is>
          <t>NIL</t>
        </is>
      </c>
      <c r="F9" s="8" t="inlineStr">
        <is>
          <t>NIL</t>
        </is>
      </c>
      <c r="G9" s="39" t="n"/>
    </row>
    <row r="10">
      <c r="A10" s="38" t="n"/>
      <c r="B10" s="17" t="n"/>
      <c r="C10" s="17" t="n"/>
      <c r="D10" s="156" t="n"/>
      <c r="E10" s="7" t="n"/>
      <c r="F10" s="8" t="n"/>
      <c r="G10" s="39" t="n"/>
    </row>
    <row r="11">
      <c r="A11" s="40" t="inlineStr">
        <is>
          <t>Debt Instruments</t>
        </is>
      </c>
      <c r="B11" s="17" t="n"/>
      <c r="C11" s="17" t="n"/>
      <c r="D11" s="156" t="n"/>
      <c r="E11" s="7" t="n"/>
      <c r="F11" s="8" t="n"/>
      <c r="G11" s="39" t="n"/>
    </row>
    <row r="12">
      <c r="A12" s="40" t="inlineStr">
        <is>
          <t>(a)Listed / Awaiting listing on stock Exchanges</t>
        </is>
      </c>
      <c r="B12" s="17" t="n"/>
      <c r="C12" s="17" t="n"/>
      <c r="D12" s="156" t="n"/>
      <c r="E12" s="7" t="n"/>
      <c r="F12" s="8" t="n"/>
      <c r="G12" s="39" t="n"/>
    </row>
    <row r="13">
      <c r="A13" s="38" t="inlineStr">
        <is>
          <t>8.33% Aditya Birla Capital Ltd Sr L1 Ncd19-05-27**</t>
        </is>
      </c>
      <c r="B13" s="17" t="inlineStr">
        <is>
          <t>INE860H07IY4</t>
        </is>
      </c>
      <c r="C13" s="17" t="inlineStr">
        <is>
          <t>ICRA AAA</t>
        </is>
      </c>
      <c r="D13" s="156" t="n">
        <v>1000000</v>
      </c>
      <c r="E13" s="7" t="n">
        <v>1017.6</v>
      </c>
      <c r="F13" s="8" t="n">
        <v>0.1222</v>
      </c>
      <c r="G13" s="39" t="n">
        <v>0.07124999999999999</v>
      </c>
    </row>
    <row r="14">
      <c r="A14" s="38" t="inlineStr">
        <is>
          <t>7.8989% Aditya Birla Hsg Sr K2 08-06-27**</t>
        </is>
      </c>
      <c r="B14" s="17" t="inlineStr">
        <is>
          <t>INE831R07557</t>
        </is>
      </c>
      <c r="C14" s="17" t="inlineStr">
        <is>
          <t>CRISIL AAA</t>
        </is>
      </c>
      <c r="D14" s="156" t="n">
        <v>800000</v>
      </c>
      <c r="E14" s="7" t="n">
        <v>809.51</v>
      </c>
      <c r="F14" s="8" t="n">
        <v>0.09719999999999999</v>
      </c>
      <c r="G14" s="39" t="n">
        <v>0.070878</v>
      </c>
    </row>
    <row r="15">
      <c r="A15" s="38" t="inlineStr">
        <is>
          <t>8.3774% Kotak Mahindra Inv Ncd 21-06-27**</t>
        </is>
      </c>
      <c r="B15" s="17" t="inlineStr">
        <is>
          <t>INE975F07IR8</t>
        </is>
      </c>
      <c r="C15" s="17" t="inlineStr">
        <is>
          <t>CRISIL AAA</t>
        </is>
      </c>
      <c r="D15" s="156" t="n">
        <v>500000</v>
      </c>
      <c r="E15" s="7" t="n">
        <v>509.45</v>
      </c>
      <c r="F15" s="8" t="n">
        <v>0.0612</v>
      </c>
      <c r="G15" s="39" t="n">
        <v>0.07134600000000001</v>
      </c>
    </row>
    <row r="16">
      <c r="A16" s="38" t="inlineStr">
        <is>
          <t>8.30% SMFG India Credit Company Ltd Sr109 Op I R 30-06-27**</t>
        </is>
      </c>
      <c r="B16" s="17" t="inlineStr">
        <is>
          <t>INE535H07CJ6</t>
        </is>
      </c>
      <c r="C16" s="17" t="inlineStr">
        <is>
          <t>ICRA AAA</t>
        </is>
      </c>
      <c r="D16" s="156" t="n">
        <v>500000</v>
      </c>
      <c r="E16" s="7" t="n">
        <v>508.78</v>
      </c>
      <c r="F16" s="8" t="n">
        <v>0.0611</v>
      </c>
      <c r="G16" s="39" t="n">
        <v>0.07185</v>
      </c>
    </row>
    <row r="17">
      <c r="A17" s="38" t="inlineStr">
        <is>
          <t>8.24% L&amp;T Fin Ltd Sr J Ncd Red 16-06-27**</t>
        </is>
      </c>
      <c r="B17" s="17" t="inlineStr">
        <is>
          <t>INE498L07038</t>
        </is>
      </c>
      <c r="C17" s="17" t="inlineStr">
        <is>
          <t>ICRA AAA</t>
        </is>
      </c>
      <c r="D17" s="156" t="n">
        <v>500000</v>
      </c>
      <c r="E17" s="7" t="n">
        <v>508.39</v>
      </c>
      <c r="F17" s="8" t="n">
        <v>0.061</v>
      </c>
      <c r="G17" s="39" t="n">
        <v>0.071466</v>
      </c>
    </row>
    <row r="18">
      <c r="A18" s="38" t="inlineStr">
        <is>
          <t>7.90% LIC Housing Finance Tr421 Ncd R 23-06-2027**</t>
        </is>
      </c>
      <c r="B18" s="17" t="inlineStr">
        <is>
          <t>INE115A07PV9</t>
        </is>
      </c>
      <c r="C18" s="17" t="inlineStr">
        <is>
          <t>CRISIL AAA</t>
        </is>
      </c>
      <c r="D18" s="156" t="n">
        <v>500000</v>
      </c>
      <c r="E18" s="7" t="n">
        <v>508.34</v>
      </c>
      <c r="F18" s="8" t="n">
        <v>0.061</v>
      </c>
      <c r="G18" s="39" t="n">
        <v>0.06809999999999999</v>
      </c>
    </row>
    <row r="19">
      <c r="A19" s="38" t="inlineStr">
        <is>
          <t>8.285% Tata Capital Ltd Ncd 10-05-2027**</t>
        </is>
      </c>
      <c r="B19" s="17" t="inlineStr">
        <is>
          <t>INE976I07CT9</t>
        </is>
      </c>
      <c r="C19" s="17" t="inlineStr">
        <is>
          <t>CRISIL AAA</t>
        </is>
      </c>
      <c r="D19" s="156" t="n">
        <v>500000</v>
      </c>
      <c r="E19" s="7" t="n">
        <v>508.33</v>
      </c>
      <c r="F19" s="8" t="n">
        <v>0.061</v>
      </c>
      <c r="G19" s="39" t="n">
        <v>0.07105</v>
      </c>
    </row>
    <row r="20">
      <c r="A20" s="38" t="inlineStr">
        <is>
          <t>8.12% Kotak Mahindra Prime Ltd Gid01 R21-06-27**</t>
        </is>
      </c>
      <c r="B20" s="17" t="inlineStr">
        <is>
          <t>INE916DA7SU4</t>
        </is>
      </c>
      <c r="C20" s="17" t="inlineStr">
        <is>
          <t>CRISIL AAA</t>
        </is>
      </c>
      <c r="D20" s="156" t="n">
        <v>500000</v>
      </c>
      <c r="E20" s="7" t="n">
        <v>508.24</v>
      </c>
      <c r="F20" s="8" t="n">
        <v>0.061</v>
      </c>
      <c r="G20" s="39" t="n">
        <v>0.07035</v>
      </c>
    </row>
    <row r="21">
      <c r="A21" s="38" t="inlineStr">
        <is>
          <t>8.35% Axis Fin Sr 14 Ncd Op B 07-05-27**</t>
        </is>
      </c>
      <c r="B21" s="17" t="inlineStr">
        <is>
          <t>INE891K07952</t>
        </is>
      </c>
      <c r="C21" s="17" t="inlineStr">
        <is>
          <t>CARE AAA</t>
        </is>
      </c>
      <c r="D21" s="156" t="n">
        <v>500000</v>
      </c>
      <c r="E21" s="7" t="n">
        <v>507.88</v>
      </c>
      <c r="F21" s="8" t="n">
        <v>0.061</v>
      </c>
      <c r="G21" s="39" t="n">
        <v>0.07245</v>
      </c>
    </row>
    <row r="22">
      <c r="A22" s="38" t="inlineStr">
        <is>
          <t>8.25% Mahindra &amp; Mahindra Financial Serv Ltd Red 25-03-2027**</t>
        </is>
      </c>
      <c r="B22" s="17" t="inlineStr">
        <is>
          <t>INE774D07VE1</t>
        </is>
      </c>
      <c r="C22" s="17" t="inlineStr">
        <is>
          <t>CRISIL AAA</t>
        </is>
      </c>
      <c r="D22" s="156" t="n">
        <v>500000</v>
      </c>
      <c r="E22" s="7" t="n">
        <v>507.71</v>
      </c>
      <c r="F22" s="8" t="n">
        <v>0.061</v>
      </c>
      <c r="G22" s="39" t="n">
        <v>0.07093000000000001</v>
      </c>
    </row>
    <row r="23">
      <c r="A23" s="38" t="inlineStr">
        <is>
          <t>8.2378% HDB Financial Services Ltd 207 R 06-04-27**</t>
        </is>
      </c>
      <c r="B23" s="17" t="inlineStr">
        <is>
          <t>INE756I07EX3</t>
        </is>
      </c>
      <c r="C23" s="17" t="inlineStr">
        <is>
          <t>CRISIL AAA</t>
        </is>
      </c>
      <c r="D23" s="156" t="n">
        <v>500000</v>
      </c>
      <c r="E23" s="7" t="n">
        <v>507.22</v>
      </c>
      <c r="F23" s="8" t="n">
        <v>0.0609</v>
      </c>
      <c r="G23" s="39" t="n">
        <v>0.07145</v>
      </c>
    </row>
    <row r="24">
      <c r="A24" s="38" t="inlineStr">
        <is>
          <t>7.7% Bajaj Housing Fin Ncd Red 21-05-27**</t>
        </is>
      </c>
      <c r="B24" s="17" t="inlineStr">
        <is>
          <t>INE377Y07300</t>
        </is>
      </c>
      <c r="C24" s="17" t="inlineStr">
        <is>
          <t>CRISIL AAA</t>
        </is>
      </c>
      <c r="D24" s="156" t="n">
        <v>500000</v>
      </c>
      <c r="E24" s="7" t="n">
        <v>506.05</v>
      </c>
      <c r="F24" s="8" t="n">
        <v>0.0608</v>
      </c>
      <c r="G24" s="39" t="n">
        <v>0.06855</v>
      </c>
    </row>
    <row r="25">
      <c r="A25" s="38" t="inlineStr">
        <is>
          <t>7.75% Tata Capital Housing Finance Ltd SR A 18-05-2027**</t>
        </is>
      </c>
      <c r="B25" s="17" t="inlineStr">
        <is>
          <t>INE033L07HQ8</t>
        </is>
      </c>
      <c r="C25" s="17" t="inlineStr">
        <is>
          <t>CRISIL AAA</t>
        </is>
      </c>
      <c r="D25" s="156" t="n">
        <v>500000</v>
      </c>
      <c r="E25" s="7" t="n">
        <v>505.77</v>
      </c>
      <c r="F25" s="8" t="n">
        <v>0.0607</v>
      </c>
      <c r="G25" s="39" t="n">
        <v>0.06934999999999999</v>
      </c>
    </row>
    <row r="26">
      <c r="A26" s="38" t="inlineStr">
        <is>
          <t>7.70% Bajaj Fin Ltd Op I Ncd R 07-06-27**</t>
        </is>
      </c>
      <c r="B26" s="17" t="inlineStr">
        <is>
          <t>INE296A07RZ4</t>
        </is>
      </c>
      <c r="C26" s="17" t="inlineStr">
        <is>
          <t>CRISIL AAA</t>
        </is>
      </c>
      <c r="D26" s="156" t="n">
        <v>500000</v>
      </c>
      <c r="E26" s="7" t="n">
        <v>504.83</v>
      </c>
      <c r="F26" s="8" t="n">
        <v>0.0606</v>
      </c>
      <c r="G26" s="39" t="n">
        <v>0.07035</v>
      </c>
    </row>
    <row r="27">
      <c r="A27" s="40" t="inlineStr">
        <is>
          <t>Sub Total</t>
        </is>
      </c>
      <c r="B27" s="18" t="n"/>
      <c r="C27" s="18" t="n"/>
      <c r="D27" s="157" t="n"/>
      <c r="E27" s="20" t="n">
        <v>7918.1</v>
      </c>
      <c r="F27" s="21" t="n">
        <v>0.9507</v>
      </c>
      <c r="G27" s="41" t="n"/>
    </row>
    <row r="28">
      <c r="A28" s="38" t="n"/>
      <c r="B28" s="17" t="n"/>
      <c r="C28" s="17" t="n"/>
      <c r="D28" s="156" t="n"/>
      <c r="E28" s="7" t="n"/>
      <c r="F28" s="8" t="n"/>
      <c r="G28" s="39" t="n"/>
    </row>
    <row r="29">
      <c r="A29" s="40" t="inlineStr">
        <is>
          <t>(b)Privately Placed/Unlisted</t>
        </is>
      </c>
      <c r="B29" s="17" t="n"/>
      <c r="C29" s="17" t="n"/>
      <c r="D29" s="156" t="n"/>
      <c r="E29" s="7" t="n"/>
      <c r="F29" s="8" t="n"/>
      <c r="G29" s="39" t="n"/>
    </row>
    <row r="30">
      <c r="A30" s="40" t="inlineStr">
        <is>
          <t>Sub Total</t>
        </is>
      </c>
      <c r="B30" s="17" t="n"/>
      <c r="C30" s="17" t="n"/>
      <c r="D30" s="156" t="n"/>
      <c r="E30" s="22" t="inlineStr">
        <is>
          <t>NIL</t>
        </is>
      </c>
      <c r="F30" s="23" t="inlineStr">
        <is>
          <t>NIL</t>
        </is>
      </c>
      <c r="G30" s="39" t="n"/>
    </row>
    <row r="31">
      <c r="A31" s="38" t="n"/>
      <c r="B31" s="17" t="n"/>
      <c r="C31" s="17" t="n"/>
      <c r="D31" s="156" t="n"/>
      <c r="E31" s="7" t="n"/>
      <c r="F31" s="8" t="n"/>
      <c r="G31" s="39" t="n"/>
    </row>
    <row r="32">
      <c r="A32" s="40" t="inlineStr">
        <is>
          <t>(c)Securitised Debt Instruments</t>
        </is>
      </c>
      <c r="B32" s="17" t="n"/>
      <c r="C32" s="17" t="n"/>
      <c r="D32" s="156" t="n"/>
      <c r="E32" s="7" t="n"/>
      <c r="F32" s="8" t="n"/>
      <c r="G32" s="39" t="n"/>
    </row>
    <row r="33">
      <c r="A33" s="40" t="inlineStr">
        <is>
          <t>Sub Total</t>
        </is>
      </c>
      <c r="B33" s="17" t="n"/>
      <c r="C33" s="17" t="n"/>
      <c r="D33" s="156" t="n"/>
      <c r="E33" s="22" t="inlineStr">
        <is>
          <t>NIL</t>
        </is>
      </c>
      <c r="F33" s="23" t="inlineStr">
        <is>
          <t>NIL</t>
        </is>
      </c>
      <c r="G33" s="39" t="n"/>
    </row>
    <row r="34">
      <c r="A34" s="38" t="n"/>
      <c r="B34" s="17" t="n"/>
      <c r="C34" s="17" t="n"/>
      <c r="D34" s="156" t="n"/>
      <c r="E34" s="7" t="n"/>
      <c r="F34" s="8" t="n"/>
      <c r="G34" s="39" t="n"/>
    </row>
    <row r="35">
      <c r="A35" s="42" t="inlineStr">
        <is>
          <t>TOTAL</t>
        </is>
      </c>
      <c r="B35" s="145" t="n"/>
      <c r="C35" s="145" t="n"/>
      <c r="D35" s="158" t="n"/>
      <c r="E35" s="20" t="n">
        <v>7918.1</v>
      </c>
      <c r="F35" s="21" t="n">
        <v>0.9507</v>
      </c>
      <c r="G35" s="41" t="n"/>
    </row>
    <row r="36">
      <c r="A36" s="38" t="n"/>
      <c r="B36" s="17" t="n"/>
      <c r="C36" s="17" t="n"/>
      <c r="D36" s="156" t="n"/>
      <c r="E36" s="7" t="n"/>
      <c r="F36" s="8" t="n"/>
      <c r="G36" s="39" t="n"/>
    </row>
    <row r="37">
      <c r="A37" s="38" t="n"/>
      <c r="B37" s="17" t="n"/>
      <c r="C37" s="17" t="n"/>
      <c r="D37" s="156" t="n"/>
      <c r="E37" s="7" t="n"/>
      <c r="F37" s="8" t="n"/>
      <c r="G37" s="39" t="n"/>
    </row>
    <row r="38">
      <c r="A38" s="40" t="inlineStr">
        <is>
          <t>TREPS / Reverse Repo</t>
        </is>
      </c>
      <c r="B38" s="17" t="n"/>
      <c r="C38" s="17" t="n"/>
      <c r="D38" s="156" t="n"/>
      <c r="E38" s="7" t="n"/>
      <c r="F38" s="8" t="n"/>
      <c r="G38" s="39" t="n"/>
    </row>
    <row r="39">
      <c r="A39" s="38" t="inlineStr">
        <is>
          <t>Clearing Corporation of India Ltd.</t>
        </is>
      </c>
      <c r="B39" s="17" t="n"/>
      <c r="C39" s="17" t="n"/>
      <c r="D39" s="156" t="n"/>
      <c r="E39" s="7" t="n">
        <v>154.98</v>
      </c>
      <c r="F39" s="8" t="n">
        <v>0.0186</v>
      </c>
      <c r="G39" s="39" t="n">
        <v>0.05471</v>
      </c>
    </row>
    <row r="40">
      <c r="A40" s="40" t="inlineStr">
        <is>
          <t>Sub Total</t>
        </is>
      </c>
      <c r="B40" s="18" t="n"/>
      <c r="C40" s="18" t="n"/>
      <c r="D40" s="157" t="n"/>
      <c r="E40" s="20" t="n">
        <v>154.98</v>
      </c>
      <c r="F40" s="21" t="n">
        <v>0.0186</v>
      </c>
      <c r="G40" s="41" t="n"/>
    </row>
    <row r="41">
      <c r="A41" s="38" t="n"/>
      <c r="B41" s="17" t="n"/>
      <c r="C41" s="17" t="n"/>
      <c r="D41" s="156" t="n"/>
      <c r="E41" s="7" t="n"/>
      <c r="F41" s="8" t="n"/>
      <c r="G41" s="39" t="n"/>
    </row>
    <row r="42">
      <c r="A42" s="42" t="inlineStr">
        <is>
          <t>TOTAL</t>
        </is>
      </c>
      <c r="B42" s="145" t="n"/>
      <c r="C42" s="145" t="n"/>
      <c r="D42" s="158" t="n"/>
      <c r="E42" s="20" t="n">
        <v>154.98</v>
      </c>
      <c r="F42" s="21" t="n">
        <v>0.0186</v>
      </c>
      <c r="G42" s="41" t="n"/>
    </row>
    <row r="43">
      <c r="A43" s="38" t="inlineStr">
        <is>
          <t>Accrued Interest</t>
        </is>
      </c>
      <c r="B43" s="17" t="n"/>
      <c r="C43" s="17" t="n"/>
      <c r="D43" s="156" t="n"/>
      <c r="E43" s="7" t="n">
        <v>256.2228295</v>
      </c>
      <c r="F43" s="8" t="n">
        <v>0.030761</v>
      </c>
      <c r="G43" s="39" t="n"/>
    </row>
    <row r="44">
      <c r="A44" s="38" t="inlineStr">
        <is>
          <t>Net Receivables/(Payables)</t>
        </is>
      </c>
      <c r="B44" s="17" t="n"/>
      <c r="C44" s="17" t="n"/>
      <c r="D44" s="156" t="n"/>
      <c r="E44" s="7" t="n">
        <v>0.0271705</v>
      </c>
      <c r="F44" s="160" t="n">
        <v>-6.1e-05</v>
      </c>
      <c r="G44" s="39" t="n">
        <v>0.05471</v>
      </c>
    </row>
    <row r="45">
      <c r="A45" s="45" t="inlineStr">
        <is>
          <t>GRAND TOTAL</t>
        </is>
      </c>
      <c r="B45" s="19" t="n"/>
      <c r="C45" s="19" t="n"/>
      <c r="D45" s="161" t="n"/>
      <c r="E45" s="14" t="n">
        <v>8329.33</v>
      </c>
      <c r="F45" s="15" t="n">
        <v>1</v>
      </c>
      <c r="G45" s="46" t="n"/>
    </row>
    <row r="46">
      <c r="A46" s="29" t="n"/>
      <c r="G46" s="30" t="n"/>
    </row>
    <row r="47">
      <c r="A47" s="47" t="inlineStr">
        <is>
          <t>**Non Traded Security</t>
        </is>
      </c>
      <c r="G47" s="30" t="n"/>
    </row>
    <row r="48">
      <c r="A48" s="1" t="inlineStr">
        <is>
          <t>In accordance with SEBI Circular no. SEBI/HO/IMD/PoD2/P/CIR/2024/183 dated December 13, 2024, Debt Index Replication Factor (DIRF) is 72.99%.</t>
        </is>
      </c>
      <c r="G48" s="30" t="n"/>
    </row>
    <row r="49">
      <c r="A49" s="47" t="n"/>
      <c r="G49" s="30" t="n"/>
    </row>
    <row r="50">
      <c r="A50" t="inlineStr">
        <is>
          <t>Portfolio Information</t>
        </is>
      </c>
      <c r="G50" s="30" t="n"/>
    </row>
    <row r="51" ht="58" customHeight="1">
      <c r="A51" s="60" t="inlineStr">
        <is>
          <t>Scheme Name :</t>
        </is>
      </c>
      <c r="B51" s="66" t="inlineStr">
        <is>
          <t>Edelweiss CRISIL-IBX AAA Bond NBFC-HFC - Jun 2027 Index Fund</t>
        </is>
      </c>
      <c r="G51" s="30" t="n"/>
    </row>
    <row r="52" ht="43.5" customHeight="1">
      <c r="A52" s="60" t="inlineStr">
        <is>
          <t>Description (if any)</t>
        </is>
      </c>
      <c r="B52" s="66" t="inlineStr">
        <is>
          <t>CRISIL-IBX AAA NBFC-HFC
Index – Jun 2027</t>
        </is>
      </c>
      <c r="G52" s="30" t="n"/>
    </row>
    <row r="53">
      <c r="A53" s="60" t="n"/>
      <c r="B53" s="60" t="n"/>
      <c r="G53" s="30" t="n"/>
    </row>
    <row r="54">
      <c r="A54" s="60" t="inlineStr">
        <is>
          <t>Annualised Portfolio YTM* :</t>
        </is>
      </c>
      <c r="B54" s="61" t="n">
        <v>7.042236436934081</v>
      </c>
      <c r="G54" s="30" t="n"/>
    </row>
    <row r="55">
      <c r="A55" s="60" t="n"/>
      <c r="B55" s="60" t="n"/>
      <c r="G55" s="30" t="n"/>
    </row>
    <row r="56">
      <c r="A56" s="60" t="inlineStr">
        <is>
          <t>Macaulay Duration</t>
        </is>
      </c>
      <c r="B56" s="62" t="n">
        <v>1.5362</v>
      </c>
      <c r="G56" s="30" t="n"/>
    </row>
    <row r="57">
      <c r="A57" s="60" t="inlineStr">
        <is>
          <t>Residual Maturity</t>
        </is>
      </c>
      <c r="B57" s="62" t="n">
        <v>1.617139812738186</v>
      </c>
      <c r="G57" s="30" t="n"/>
    </row>
    <row r="58">
      <c r="A58" s="60" t="n"/>
      <c r="B58" s="60" t="n"/>
      <c r="G58" s="30" t="n"/>
    </row>
    <row r="59">
      <c r="A59" s="60" t="inlineStr">
        <is>
          <t xml:space="preserve">As on (Date) </t>
        </is>
      </c>
      <c r="B59" s="63" t="n">
        <v>45930</v>
      </c>
      <c r="G59" s="30" t="n"/>
    </row>
    <row r="60">
      <c r="A60" s="29" t="n"/>
      <c r="G60" s="30" t="n"/>
    </row>
    <row r="61">
      <c r="A61" s="47" t="inlineStr">
        <is>
          <t>Notes:</t>
        </is>
      </c>
      <c r="G61" s="30" t="n"/>
    </row>
    <row r="62">
      <c r="A62" s="48" t="inlineStr">
        <is>
          <t>1. Security in default beyond its maturiy date</t>
        </is>
      </c>
      <c r="B62" s="49" t="inlineStr">
        <is>
          <t>NIL</t>
        </is>
      </c>
      <c r="G62" s="30" t="n"/>
    </row>
    <row r="63">
      <c r="A63" s="29" t="inlineStr">
        <is>
          <t>2. Net Asset Value (Rs. per unit)</t>
        </is>
      </c>
      <c r="G63" s="30" t="n"/>
    </row>
    <row r="64">
      <c r="A64" s="29" t="inlineStr">
        <is>
          <t>Plan /option (Face Value 10)</t>
        </is>
      </c>
      <c r="B64" s="49" t="inlineStr">
        <is>
          <t>As on</t>
        </is>
      </c>
      <c r="C64" s="49" t="inlineStr">
        <is>
          <t>As on</t>
        </is>
      </c>
      <c r="G64" s="30" t="n"/>
    </row>
    <row r="65">
      <c r="A65" s="29" t="n"/>
      <c r="B65" s="50" t="n">
        <v>45747</v>
      </c>
      <c r="C65" s="50" t="n">
        <v>45930</v>
      </c>
      <c r="G65" s="30" t="n"/>
    </row>
    <row r="66">
      <c r="A66" s="29" t="inlineStr">
        <is>
          <t>Direct Plan  Growth Option</t>
        </is>
      </c>
      <c r="B66" t="n">
        <v>10.1122</v>
      </c>
      <c r="C66" t="n">
        <v>10.5817</v>
      </c>
      <c r="G66" s="51" t="n"/>
    </row>
    <row r="67">
      <c r="A67" s="29" t="inlineStr">
        <is>
          <t>Direct Plan IDCW Option</t>
        </is>
      </c>
      <c r="B67" t="n">
        <v>10.1122</v>
      </c>
      <c r="C67" t="n">
        <v>10.5817</v>
      </c>
      <c r="G67" s="51" t="n"/>
    </row>
    <row r="68">
      <c r="A68" s="29" t="inlineStr">
        <is>
          <t>Regular Plan  Growth Option</t>
        </is>
      </c>
      <c r="B68" s="165" t="n">
        <v>10.11</v>
      </c>
      <c r="C68" t="n">
        <v>10.5685</v>
      </c>
      <c r="G68" s="51" t="n"/>
    </row>
    <row r="69">
      <c r="A69" s="29" t="inlineStr">
        <is>
          <t>Regular Plan IDCW Option</t>
        </is>
      </c>
      <c r="B69" s="165" t="n">
        <v>10.11</v>
      </c>
      <c r="C69" t="n">
        <v>10.5685</v>
      </c>
      <c r="G69" s="51" t="n"/>
    </row>
    <row r="70">
      <c r="A70" s="29" t="n"/>
      <c r="G70" s="51" t="n"/>
    </row>
    <row r="71">
      <c r="A71" s="29" t="inlineStr">
        <is>
          <t xml:space="preserve">3. Total Dividend (Net) declared during the half year period </t>
        </is>
      </c>
      <c r="B71" s="49" t="inlineStr">
        <is>
          <t>NIL</t>
        </is>
      </c>
      <c r="G71" s="30" t="n"/>
    </row>
    <row r="72">
      <c r="A72" s="29" t="inlineStr">
        <is>
          <t>4. Bonus was declared during the half year period</t>
        </is>
      </c>
      <c r="B72" s="49" t="inlineStr">
        <is>
          <t>NIL</t>
        </is>
      </c>
      <c r="G72" s="30" t="n"/>
    </row>
    <row r="73" ht="16.5" customHeight="1">
      <c r="A73" s="48" t="inlineStr">
        <is>
          <t>5. Investment in Repo of Corporate Debt Securities as at September 30, 2025</t>
        </is>
      </c>
      <c r="B73" s="49" t="inlineStr">
        <is>
          <t>NIL</t>
        </is>
      </c>
      <c r="G73" s="30" t="n"/>
    </row>
    <row r="74">
      <c r="A74" s="48" t="inlineStr">
        <is>
          <t>6. Investment in foreign securities/ADRs/GDRs as at September 30,2025</t>
        </is>
      </c>
      <c r="B74" s="49" t="inlineStr">
        <is>
          <t>NIL</t>
        </is>
      </c>
      <c r="G74" s="30" t="n"/>
    </row>
    <row r="75">
      <c r="A75" s="29" t="inlineStr">
        <is>
          <t>7. Average Portfolio Maturity</t>
        </is>
      </c>
      <c r="B75" s="52">
        <f>B57</f>
        <v/>
      </c>
      <c r="G75" s="30" t="n"/>
    </row>
    <row r="76" ht="28" customHeight="1">
      <c r="A76" s="48" t="inlineStr">
        <is>
          <t>8. Total gross exposure to derivative instruments (excluding reversed positions) as at September 30, 2025 (Rs. in Lakhs)</t>
        </is>
      </c>
      <c r="B76" s="49" t="inlineStr">
        <is>
          <t>NIL</t>
        </is>
      </c>
      <c r="G76" s="30" t="n"/>
    </row>
    <row r="77" ht="29" customHeight="1">
      <c r="A77" s="48" t="inlineStr">
        <is>
          <t>9. Margin Deposits includes Margin money placed on derivatives other than margin money placed with bank</t>
        </is>
      </c>
      <c r="B77" s="49" t="inlineStr">
        <is>
          <t>NIL</t>
        </is>
      </c>
      <c r="G77" s="30" t="n"/>
    </row>
    <row r="78" ht="29" customHeight="1">
      <c r="A78" s="48" t="inlineStr">
        <is>
          <t>10. Value of investment made by other schemes under same management (Rs. In Lakhs)</t>
        </is>
      </c>
      <c r="B78" s="53" t="n">
        <v>4995.23</v>
      </c>
      <c r="G78" s="30" t="n"/>
    </row>
    <row r="79">
      <c r="A79" s="48" t="inlineStr">
        <is>
          <t>11. Number of instance of deviation In valuation of securities</t>
        </is>
      </c>
      <c r="B79" s="49" t="inlineStr">
        <is>
          <t>NIL</t>
        </is>
      </c>
      <c r="G79" s="30" t="n"/>
    </row>
    <row r="80" ht="15" customHeight="1" thickBot="1">
      <c r="A80" s="54" t="inlineStr">
        <is>
          <t>12. Total value and percentage of illiquid equity shares / securities</t>
        </is>
      </c>
      <c r="B80" s="55" t="inlineStr">
        <is>
          <t>NIL</t>
        </is>
      </c>
      <c r="C80" s="56" t="n"/>
      <c r="D80" s="56" t="n"/>
      <c r="E80" s="56" t="n"/>
      <c r="F80" s="56" t="n"/>
      <c r="G80" s="57" t="n"/>
    </row>
    <row r="82" ht="70" customHeight="1">
      <c r="A82" s="177" t="inlineStr">
        <is>
          <t>Scheme Name</t>
        </is>
      </c>
      <c r="B82" s="177" t="inlineStr">
        <is>
          <t>Risk- O - Meter</t>
        </is>
      </c>
      <c r="C82" s="177" t="inlineStr">
        <is>
          <t>Benchmark of the Scheme</t>
        </is>
      </c>
      <c r="D82" s="177" t="inlineStr">
        <is>
          <t>Benchmark Risk-o-meter</t>
        </is>
      </c>
    </row>
    <row r="83" ht="70" customHeight="1">
      <c r="A83" s="177" t="inlineStr">
        <is>
          <t>Edelweiss CRISIL-IBX AAA Bond NBFC-HFC - Jun 2027 Index Fund</t>
        </is>
      </c>
      <c r="B83" s="177" t="n"/>
      <c r="C83" s="177" t="inlineStr">
        <is>
          <t>CRISIL-IBX AAA NBFC-HFC - Jun 2027</t>
        </is>
      </c>
      <c r="D83" s="177" t="n"/>
      <c r="E83" t="inlineStr"/>
    </row>
  </sheetData>
  <mergeCells count="2">
    <mergeCell ref="A3:G3"/>
    <mergeCell ref="A4:G4"/>
  </mergeCells>
  <pageMargins left="0.7" right="0.7" top="0.75" bottom="0.75" header="0.3" footer="0.3"/>
  <pageSetup orientation="portrait" horizontalDpi="300" verticalDpi="300"/>
  <drawing xmlns:r="http://schemas.openxmlformats.org/officeDocument/2006/relationships" r:id="rId1"/>
</worksheet>
</file>

<file path=xl/worksheets/sheet32.xml><?xml version="1.0" encoding="utf-8"?>
<worksheet xmlns="http://schemas.openxmlformats.org/spreadsheetml/2006/main">
  <sheetPr>
    <outlinePr summaryBelow="1" summaryRight="1"/>
    <pageSetUpPr/>
  </sheetPr>
  <dimension ref="A1:H80"/>
  <sheetViews>
    <sheetView showGridLines="0" workbookViewId="0">
      <pane ySplit="6" topLeftCell="A7" activePane="bottomLeft" state="frozen"/>
      <selection activeCell="A7" sqref="A7"/>
      <selection pane="bottomLeft" activeCell="A7" sqref="A7"/>
    </sheetView>
  </sheetViews>
  <sheetFormatPr baseColWidth="8" defaultRowHeight="14.5"/>
  <cols>
    <col width="68" customWidth="1" min="1" max="1"/>
    <col width="22" customWidth="1" min="2" max="2"/>
    <col width="26.7265625" customWidth="1" min="3" max="3"/>
    <col width="22" customWidth="1" min="4" max="4"/>
    <col width="16.453125" customWidth="1" min="5" max="5"/>
    <col width="22" customWidth="1" min="6" max="6"/>
    <col width="6.1796875" bestFit="1" customWidth="1" style="2" min="7" max="7"/>
    <col width="70.26953125" bestFit="1" customWidth="1" min="12" max="12"/>
    <col width="10.81640625" bestFit="1" customWidth="1" min="13" max="13"/>
    <col width="10.54296875" bestFit="1" customWidth="1" min="14" max="14"/>
    <col width="12" bestFit="1" customWidth="1" min="15" max="15"/>
    <col width="12.54296875" customWidth="1" min="16" max="16"/>
  </cols>
  <sheetData>
    <row r="1">
      <c r="A1" s="85" t="inlineStr">
        <is>
          <t>Edelweiss Mutual Fund</t>
        </is>
      </c>
    </row>
    <row r="2" ht="29.5" customHeight="1" thickBot="1">
      <c r="A2" s="86" t="inlineStr">
        <is>
          <t xml:space="preserve">Edelweiss House, 10th Floor, Off. C.S.T. Road, Kalina, Santacruz (E), Mumbai 400098, Maharashtra  </t>
        </is>
      </c>
    </row>
    <row r="3" ht="36.75" customHeight="1">
      <c r="A3" s="148" t="inlineStr">
        <is>
          <t>PORTFOLIO STATEMENT OF EDELWEISS CRISIL IBX 50:50 GILT PLUS SDL SEP 2028 INDEX FUND AS ON SEPTEMBER 30, 2025</t>
        </is>
      </c>
      <c r="B3" s="149" t="n"/>
      <c r="C3" s="149" t="n"/>
      <c r="D3" s="149" t="n"/>
      <c r="E3" s="149" t="n"/>
      <c r="F3" s="149" t="n"/>
      <c r="G3" s="150" t="n"/>
      <c r="H3" s="28">
        <f>HYPERLINK("[EDEL_HY Portfolio 30-Sep-2025 Final.xlsx]Index!A1","Index")</f>
        <v/>
      </c>
    </row>
    <row r="4" ht="39" customHeight="1">
      <c r="A4" s="151" t="inlineStr">
        <is>
          <t>(An open-ended target maturity Index Fund investing in the constituents of CRISIL IBX 50:50 Gilt Plus SDL Index – Sep 2028. A relatively high interest)</t>
        </is>
      </c>
      <c r="G4" s="51" t="n"/>
    </row>
    <row r="5">
      <c r="A5" s="29" t="n"/>
      <c r="G5" s="30" t="n"/>
    </row>
    <row r="6" ht="48" customHeight="1">
      <c r="A6" s="31" t="inlineStr">
        <is>
          <t>Name of the Instrument</t>
        </is>
      </c>
      <c r="B6" s="32" t="inlineStr">
        <is>
          <t>ISIN</t>
        </is>
      </c>
      <c r="C6" s="32" t="inlineStr">
        <is>
          <t>Rating/Industry</t>
        </is>
      </c>
      <c r="D6" s="152" t="inlineStr">
        <is>
          <t>Quantity</t>
        </is>
      </c>
      <c r="E6" s="34" t="inlineStr">
        <is>
          <t>Market/Fair Value(Rs. In Lacs)</t>
        </is>
      </c>
      <c r="F6" s="34" t="inlineStr">
        <is>
          <t>% to Net Assets</t>
        </is>
      </c>
      <c r="G6" s="35" t="inlineStr">
        <is>
          <t>YIELD</t>
        </is>
      </c>
    </row>
    <row r="7">
      <c r="A7" s="36" t="n"/>
      <c r="B7" s="16" t="n"/>
      <c r="C7" s="16" t="n"/>
      <c r="D7" s="153" t="n"/>
      <c r="E7" s="154" t="n"/>
      <c r="F7" s="155" t="n"/>
      <c r="G7" s="37" t="n"/>
    </row>
    <row r="8">
      <c r="A8" s="38" t="n"/>
      <c r="B8" s="17" t="n"/>
      <c r="C8" s="17" t="n"/>
      <c r="D8" s="156" t="n"/>
      <c r="E8" s="7" t="n"/>
      <c r="F8" s="8" t="n"/>
      <c r="G8" s="39" t="n"/>
    </row>
    <row r="9">
      <c r="A9" s="40" t="inlineStr">
        <is>
          <t>Equity &amp; Equity related</t>
        </is>
      </c>
      <c r="B9" s="17" t="n"/>
      <c r="C9" s="17" t="n"/>
      <c r="D9" s="156" t="n"/>
      <c r="E9" s="7" t="inlineStr">
        <is>
          <t>NIL</t>
        </is>
      </c>
      <c r="F9" s="8" t="inlineStr">
        <is>
          <t>NIL</t>
        </is>
      </c>
      <c r="G9" s="39" t="n"/>
    </row>
    <row r="10">
      <c r="A10" s="40" t="inlineStr">
        <is>
          <t>Debt Instruments</t>
        </is>
      </c>
      <c r="B10" s="17" t="n"/>
      <c r="C10" s="17" t="n"/>
      <c r="D10" s="156" t="n"/>
      <c r="E10" s="7" t="n"/>
      <c r="F10" s="8" t="n"/>
      <c r="G10" s="39" t="n"/>
    </row>
    <row r="11">
      <c r="A11" s="40" t="inlineStr">
        <is>
          <t>(a) Listed / Awaiting listing on Stock Exchanges</t>
        </is>
      </c>
      <c r="B11" s="17" t="n"/>
      <c r="C11" s="17" t="n"/>
      <c r="D11" s="156" t="n"/>
      <c r="E11" s="7" t="n"/>
      <c r="F11" s="8" t="n"/>
      <c r="G11" s="39" t="n"/>
    </row>
    <row r="12">
      <c r="A12" s="40" t="inlineStr">
        <is>
          <t>Sub Total</t>
        </is>
      </c>
      <c r="B12" s="17" t="n"/>
      <c r="C12" s="17" t="n"/>
      <c r="D12" s="156" t="n"/>
      <c r="E12" s="22" t="inlineStr">
        <is>
          <t>NIL</t>
        </is>
      </c>
      <c r="F12" s="23" t="inlineStr">
        <is>
          <t>NIL</t>
        </is>
      </c>
      <c r="G12" s="39" t="n"/>
    </row>
    <row r="13">
      <c r="A13" s="38" t="n"/>
      <c r="B13" s="17" t="n"/>
      <c r="C13" s="17" t="n"/>
      <c r="D13" s="156" t="n"/>
      <c r="E13" s="7" t="n"/>
      <c r="F13" s="8" t="n"/>
      <c r="G13" s="39" t="n"/>
    </row>
    <row r="14">
      <c r="A14" s="40" t="inlineStr">
        <is>
          <t>Government Securities</t>
        </is>
      </c>
      <c r="B14" s="17" t="n"/>
      <c r="C14" s="17" t="n"/>
      <c r="D14" s="156" t="n"/>
      <c r="E14" s="7" t="n"/>
      <c r="F14" s="8" t="n"/>
      <c r="G14" s="39" t="n"/>
    </row>
    <row r="15">
      <c r="A15" s="38" t="inlineStr">
        <is>
          <t>7.06% Govt Of India Red 10-04-2028</t>
        </is>
      </c>
      <c r="B15" s="17" t="inlineStr">
        <is>
          <t>IN0020230010</t>
        </is>
      </c>
      <c r="C15" s="17" t="inlineStr">
        <is>
          <t>SOVEREIGN</t>
        </is>
      </c>
      <c r="D15" s="156" t="n">
        <v>6200000</v>
      </c>
      <c r="E15" s="7" t="n">
        <v>6367.87</v>
      </c>
      <c r="F15" s="8" t="n">
        <v>0.4362</v>
      </c>
      <c r="G15" s="39" t="n">
        <v>0.05976</v>
      </c>
    </row>
    <row r="16">
      <c r="A16" s="38" t="inlineStr">
        <is>
          <t>6.13% Govt Of India Red 04-06-2028</t>
        </is>
      </c>
      <c r="B16" s="17" t="inlineStr">
        <is>
          <t>IN0020030022</t>
        </is>
      </c>
      <c r="C16" s="17" t="inlineStr">
        <is>
          <t>SOVEREIGN</t>
        </is>
      </c>
      <c r="D16" s="156" t="n">
        <v>500000</v>
      </c>
      <c r="E16" s="7" t="n">
        <v>502.75</v>
      </c>
      <c r="F16" s="8" t="n">
        <v>0.0344</v>
      </c>
      <c r="G16" s="39" t="n">
        <v>0.059876</v>
      </c>
    </row>
    <row r="17">
      <c r="A17" s="40" t="inlineStr">
        <is>
          <t>Sub Total</t>
        </is>
      </c>
      <c r="B17" s="18" t="n"/>
      <c r="C17" s="18" t="n"/>
      <c r="D17" s="157" t="n"/>
      <c r="E17" s="20" t="n">
        <v>6870.62</v>
      </c>
      <c r="F17" s="21" t="n">
        <v>0.4706</v>
      </c>
      <c r="G17" s="41" t="n"/>
    </row>
    <row r="18">
      <c r="A18" s="38" t="n"/>
      <c r="B18" s="17" t="n"/>
      <c r="C18" s="17" t="n"/>
      <c r="D18" s="156" t="n"/>
      <c r="E18" s="7" t="n"/>
      <c r="F18" s="8" t="n"/>
      <c r="G18" s="39" t="n"/>
    </row>
    <row r="19">
      <c r="A19" s="40" t="inlineStr">
        <is>
          <t>State Development Loan</t>
        </is>
      </c>
      <c r="B19" s="17" t="n"/>
      <c r="C19" s="17" t="n"/>
      <c r="D19" s="156" t="n"/>
      <c r="E19" s="7" t="n"/>
      <c r="F19" s="8" t="n"/>
      <c r="G19" s="39" t="n"/>
    </row>
    <row r="20">
      <c r="A20" s="38" t="inlineStr">
        <is>
          <t>8.47% Gujarat Sdl Red 21-08-2028</t>
        </is>
      </c>
      <c r="B20" s="17" t="inlineStr">
        <is>
          <t>IN1520180077</t>
        </is>
      </c>
      <c r="C20" s="17" t="inlineStr">
        <is>
          <t>SOVEREIGN</t>
        </is>
      </c>
      <c r="D20" s="156" t="n">
        <v>5000000</v>
      </c>
      <c r="E20" s="7" t="n">
        <v>5245.76</v>
      </c>
      <c r="F20" s="8" t="n">
        <v>0.3594</v>
      </c>
      <c r="G20" s="39" t="n">
        <v>0.066777</v>
      </c>
    </row>
    <row r="21">
      <c r="A21" s="38" t="inlineStr">
        <is>
          <t>8.15% Tamil Nadu Sdl Red 09-05-2028</t>
        </is>
      </c>
      <c r="B21" s="17" t="inlineStr">
        <is>
          <t>IN3120180036</t>
        </is>
      </c>
      <c r="C21" s="17" t="inlineStr">
        <is>
          <t>SOVEREIGN</t>
        </is>
      </c>
      <c r="D21" s="156" t="n">
        <v>1500000</v>
      </c>
      <c r="E21" s="7" t="n">
        <v>1559.75</v>
      </c>
      <c r="F21" s="8" t="n">
        <v>0.1069</v>
      </c>
      <c r="G21" s="39" t="n">
        <v>0.06564300000000001</v>
      </c>
    </row>
    <row r="22">
      <c r="A22" s="38" t="inlineStr">
        <is>
          <t>8.79% Gujarat Sdl Red 12-09-2028</t>
        </is>
      </c>
      <c r="B22" s="17" t="inlineStr">
        <is>
          <t>IN1520180101</t>
        </is>
      </c>
      <c r="C22" s="17" t="inlineStr">
        <is>
          <t>SOVEREIGN</t>
        </is>
      </c>
      <c r="D22" s="156" t="n">
        <v>500000</v>
      </c>
      <c r="E22" s="7" t="n">
        <v>529.28</v>
      </c>
      <c r="F22" s="8" t="n">
        <v>0.0363</v>
      </c>
      <c r="G22" s="39" t="n">
        <v>0.066777</v>
      </c>
    </row>
    <row r="23">
      <c r="A23" s="40" t="inlineStr">
        <is>
          <t>Sub Total</t>
        </is>
      </c>
      <c r="B23" s="18" t="n"/>
      <c r="C23" s="18" t="n"/>
      <c r="D23" s="157" t="n"/>
      <c r="E23" s="20" t="n">
        <v>7334.79</v>
      </c>
      <c r="F23" s="21" t="n">
        <v>0.5026</v>
      </c>
      <c r="G23" s="41" t="n"/>
    </row>
    <row r="24">
      <c r="A24" s="38" t="n"/>
      <c r="B24" s="17" t="n"/>
      <c r="C24" s="17" t="n"/>
      <c r="D24" s="156" t="n"/>
      <c r="E24" s="7" t="n"/>
      <c r="F24" s="8" t="n"/>
      <c r="G24" s="39" t="n"/>
    </row>
    <row r="25">
      <c r="A25" s="38" t="n"/>
      <c r="B25" s="17" t="n"/>
      <c r="C25" s="17" t="n"/>
      <c r="D25" s="156" t="n"/>
      <c r="E25" s="7" t="n"/>
      <c r="F25" s="8" t="n"/>
      <c r="G25" s="39" t="n"/>
    </row>
    <row r="26">
      <c r="A26" s="40" t="inlineStr">
        <is>
          <t>(b)Privately Placed/Unlisted</t>
        </is>
      </c>
      <c r="B26" s="17" t="n"/>
      <c r="C26" s="17" t="n"/>
      <c r="D26" s="156" t="n"/>
      <c r="E26" s="7" t="n"/>
      <c r="F26" s="8" t="n"/>
      <c r="G26" s="39" t="n"/>
    </row>
    <row r="27">
      <c r="A27" s="40" t="inlineStr">
        <is>
          <t>Sub Total</t>
        </is>
      </c>
      <c r="B27" s="17" t="n"/>
      <c r="C27" s="17" t="n"/>
      <c r="D27" s="156" t="n"/>
      <c r="E27" s="22" t="inlineStr">
        <is>
          <t>NIL</t>
        </is>
      </c>
      <c r="F27" s="23" t="inlineStr">
        <is>
          <t>NIL</t>
        </is>
      </c>
      <c r="G27" s="39" t="n"/>
    </row>
    <row r="28">
      <c r="A28" s="38" t="n"/>
      <c r="B28" s="17" t="n"/>
      <c r="C28" s="17" t="n"/>
      <c r="D28" s="156" t="n"/>
      <c r="E28" s="7" t="n"/>
      <c r="F28" s="8" t="n"/>
      <c r="G28" s="39" t="n"/>
    </row>
    <row r="29">
      <c r="A29" s="40" t="inlineStr">
        <is>
          <t>(c)Securitised Debt Instruments</t>
        </is>
      </c>
      <c r="B29" s="17" t="n"/>
      <c r="C29" s="17" t="n"/>
      <c r="D29" s="156" t="n"/>
      <c r="E29" s="7" t="n"/>
      <c r="F29" s="8" t="n"/>
      <c r="G29" s="39" t="n"/>
    </row>
    <row r="30">
      <c r="A30" s="40" t="inlineStr">
        <is>
          <t>Sub Total</t>
        </is>
      </c>
      <c r="B30" s="17" t="n"/>
      <c r="C30" s="17" t="n"/>
      <c r="D30" s="156" t="n"/>
      <c r="E30" s="22" t="inlineStr">
        <is>
          <t>NIL</t>
        </is>
      </c>
      <c r="F30" s="23" t="inlineStr">
        <is>
          <t>NIL</t>
        </is>
      </c>
      <c r="G30" s="39" t="n"/>
    </row>
    <row r="31">
      <c r="A31" s="38" t="n"/>
      <c r="B31" s="17" t="n"/>
      <c r="C31" s="17" t="n"/>
      <c r="D31" s="156" t="n"/>
      <c r="E31" s="7" t="n"/>
      <c r="F31" s="8" t="n"/>
      <c r="G31" s="39" t="n"/>
    </row>
    <row r="32">
      <c r="A32" s="42" t="inlineStr">
        <is>
          <t>TOTAL</t>
        </is>
      </c>
      <c r="B32" s="145" t="n"/>
      <c r="C32" s="145" t="n"/>
      <c r="D32" s="158" t="n"/>
      <c r="E32" s="20" t="n">
        <v>14205.41</v>
      </c>
      <c r="F32" s="21" t="n">
        <v>0.9732</v>
      </c>
      <c r="G32" s="41" t="n"/>
    </row>
    <row r="33">
      <c r="A33" s="38" t="n"/>
      <c r="B33" s="17" t="n"/>
      <c r="C33" s="17" t="n"/>
      <c r="D33" s="156" t="n"/>
      <c r="E33" s="7" t="n"/>
      <c r="F33" s="8" t="n"/>
      <c r="G33" s="39" t="n"/>
    </row>
    <row r="34">
      <c r="A34" s="38" t="n"/>
      <c r="B34" s="17" t="n"/>
      <c r="C34" s="17" t="n"/>
      <c r="D34" s="156" t="n"/>
      <c r="E34" s="7" t="n"/>
      <c r="F34" s="8" t="n"/>
      <c r="G34" s="39" t="n"/>
    </row>
    <row r="35">
      <c r="A35" s="40" t="inlineStr">
        <is>
          <t>TREPS / Reverse Repo</t>
        </is>
      </c>
      <c r="B35" s="17" t="n"/>
      <c r="C35" s="17" t="n"/>
      <c r="D35" s="156" t="n"/>
      <c r="E35" s="7" t="n"/>
      <c r="F35" s="8" t="n"/>
      <c r="G35" s="39" t="n"/>
    </row>
    <row r="36">
      <c r="A36" s="38" t="inlineStr">
        <is>
          <t>Clearing Corporation of India Ltd.</t>
        </is>
      </c>
      <c r="B36" s="17" t="n"/>
      <c r="C36" s="17" t="n"/>
      <c r="D36" s="156" t="n"/>
      <c r="E36" s="7" t="n">
        <v>78.98999999999999</v>
      </c>
      <c r="F36" s="8" t="n">
        <v>0.0054</v>
      </c>
      <c r="G36" s="39" t="n">
        <v>0.05471</v>
      </c>
    </row>
    <row r="37">
      <c r="A37" s="40" t="inlineStr">
        <is>
          <t>Sub Total</t>
        </is>
      </c>
      <c r="B37" s="18" t="n"/>
      <c r="C37" s="18" t="n"/>
      <c r="D37" s="157" t="n"/>
      <c r="E37" s="20" t="n">
        <v>78.98999999999999</v>
      </c>
      <c r="F37" s="21" t="n">
        <v>0.0054</v>
      </c>
      <c r="G37" s="41" t="n"/>
    </row>
    <row r="38">
      <c r="A38" s="38" t="n"/>
      <c r="B38" s="17" t="n"/>
      <c r="C38" s="17" t="n"/>
      <c r="D38" s="156" t="n"/>
      <c r="E38" s="7" t="n"/>
      <c r="F38" s="8" t="n"/>
      <c r="G38" s="39" t="n"/>
    </row>
    <row r="39">
      <c r="A39" s="42" t="inlineStr">
        <is>
          <t>TOTAL</t>
        </is>
      </c>
      <c r="B39" s="145" t="n"/>
      <c r="C39" s="145" t="n"/>
      <c r="D39" s="158" t="n"/>
      <c r="E39" s="20" t="n">
        <v>78.98999999999999</v>
      </c>
      <c r="F39" s="21" t="n">
        <v>0.0054</v>
      </c>
      <c r="G39" s="41" t="n"/>
    </row>
    <row r="40">
      <c r="A40" s="38" t="inlineStr">
        <is>
          <t>Accrued Interest</t>
        </is>
      </c>
      <c r="B40" s="17" t="n"/>
      <c r="C40" s="17" t="n"/>
      <c r="D40" s="156" t="n"/>
      <c r="E40" s="7" t="n">
        <v>315.4860618</v>
      </c>
      <c r="F40" s="8" t="n">
        <v>0.021612</v>
      </c>
      <c r="G40" s="39" t="n"/>
    </row>
    <row r="41">
      <c r="A41" s="38" t="inlineStr">
        <is>
          <t>Net Receivables/(Payables)</t>
        </is>
      </c>
      <c r="B41" s="17" t="n"/>
      <c r="C41" s="17" t="n"/>
      <c r="D41" s="156" t="n"/>
      <c r="E41" s="159" t="n">
        <v>-2.6260618</v>
      </c>
      <c r="F41" s="160" t="n">
        <v>-0.000212</v>
      </c>
      <c r="G41" s="39" t="n">
        <v>0.05471</v>
      </c>
    </row>
    <row r="42">
      <c r="A42" s="45" t="inlineStr">
        <is>
          <t>GRAND TOTAL</t>
        </is>
      </c>
      <c r="B42" s="19" t="n"/>
      <c r="C42" s="19" t="n"/>
      <c r="D42" s="161" t="n"/>
      <c r="E42" s="14" t="n">
        <v>14597.26</v>
      </c>
      <c r="F42" s="15" t="n">
        <v>1</v>
      </c>
      <c r="G42" s="46" t="n"/>
    </row>
    <row r="43">
      <c r="A43" s="47" t="n"/>
      <c r="B43" s="78" t="n"/>
      <c r="C43" s="78" t="n"/>
      <c r="D43" s="166" t="n"/>
      <c r="E43" s="80" t="n"/>
      <c r="F43" s="81" t="n"/>
      <c r="G43" s="82" t="n"/>
    </row>
    <row r="44">
      <c r="A44" s="1" t="inlineStr">
        <is>
          <t>In accordance with SEBI Circular no. SEBI/HO/IMD/PoD2/P/CIR/2024/183 dated December 13, 2024, Debt Index Replication Factor (DIRF) is 97.92%.</t>
        </is>
      </c>
      <c r="B44" s="78" t="n"/>
      <c r="C44" s="78" t="n"/>
      <c r="D44" s="166" t="n"/>
      <c r="E44" s="80" t="n"/>
      <c r="F44" s="81" t="n"/>
      <c r="G44" s="82" t="n"/>
    </row>
    <row r="45">
      <c r="A45" s="29" t="n"/>
      <c r="G45" s="30" t="n"/>
    </row>
    <row r="46">
      <c r="A46" s="29" t="inlineStr">
        <is>
          <t>Portfolio Information</t>
        </is>
      </c>
      <c r="G46" s="30" t="n"/>
    </row>
    <row r="47" ht="58" customHeight="1">
      <c r="A47" s="67" t="inlineStr">
        <is>
          <t>Scheme Name :</t>
        </is>
      </c>
      <c r="B47" s="66" t="inlineStr">
        <is>
          <t xml:space="preserve">EDELWEISS CRISIL IBX 50:50 GILT PLUS SDL SEP 2028 INDEX FUND </t>
        </is>
      </c>
      <c r="G47" s="30" t="n"/>
    </row>
    <row r="48" ht="43.5" customHeight="1">
      <c r="A48" s="67" t="inlineStr">
        <is>
          <t>Description (if any)</t>
        </is>
      </c>
      <c r="B48" s="66" t="inlineStr">
        <is>
          <t>CRISIL Gilt Plus SDL 5050 Sep 2028 Index Fund</t>
        </is>
      </c>
      <c r="G48" s="30" t="n"/>
    </row>
    <row r="49">
      <c r="A49" s="67" t="n"/>
      <c r="B49" s="60" t="n"/>
      <c r="G49" s="30" t="n"/>
    </row>
    <row r="50">
      <c r="A50" s="67" t="inlineStr">
        <is>
          <t>Annualised Portfolio YTM* :</t>
        </is>
      </c>
      <c r="B50" s="61" t="n">
        <v>6.318489182538517</v>
      </c>
      <c r="G50" s="30" t="n"/>
    </row>
    <row r="51">
      <c r="A51" s="67" t="n"/>
      <c r="B51" s="60" t="n"/>
      <c r="G51" s="30" t="n"/>
    </row>
    <row r="52">
      <c r="A52" s="67" t="inlineStr">
        <is>
          <t>Macaulay Duration</t>
        </is>
      </c>
      <c r="B52" s="62" t="n">
        <v>2.4155</v>
      </c>
      <c r="G52" s="30" t="n"/>
    </row>
    <row r="53">
      <c r="A53" s="67" t="inlineStr">
        <is>
          <t>Residual Maturity</t>
        </is>
      </c>
      <c r="B53" s="62" t="n">
        <v>2.674440552562696</v>
      </c>
      <c r="G53" s="30" t="n"/>
    </row>
    <row r="54">
      <c r="A54" s="67" t="n"/>
      <c r="B54" s="60" t="n"/>
      <c r="G54" s="30" t="n"/>
    </row>
    <row r="55">
      <c r="A55" s="67" t="inlineStr">
        <is>
          <t xml:space="preserve">As on (Date) </t>
        </is>
      </c>
      <c r="B55" s="63" t="n">
        <v>45930</v>
      </c>
      <c r="G55" s="30" t="n"/>
    </row>
    <row r="56">
      <c r="A56" s="29" t="n"/>
      <c r="G56" s="30" t="n"/>
    </row>
    <row r="57">
      <c r="A57" s="29" t="n"/>
      <c r="G57" s="30" t="n"/>
    </row>
    <row r="58">
      <c r="A58" s="47" t="inlineStr">
        <is>
          <t>Notes:</t>
        </is>
      </c>
      <c r="G58" s="30" t="n"/>
    </row>
    <row r="59">
      <c r="A59" s="48" t="inlineStr">
        <is>
          <t>1. Security in default beyond its maturiy date</t>
        </is>
      </c>
      <c r="B59" s="49" t="inlineStr">
        <is>
          <t>NIL</t>
        </is>
      </c>
      <c r="G59" s="30" t="n"/>
    </row>
    <row r="60">
      <c r="A60" s="29" t="inlineStr">
        <is>
          <t>2. Net Asset Value (Rs. per unit)</t>
        </is>
      </c>
      <c r="G60" s="30" t="n"/>
    </row>
    <row r="61">
      <c r="A61" s="29" t="inlineStr">
        <is>
          <t>Plan /option (Face Value 10)</t>
        </is>
      </c>
      <c r="B61" s="49" t="inlineStr">
        <is>
          <t>As on</t>
        </is>
      </c>
      <c r="C61" s="49" t="inlineStr">
        <is>
          <t>As on</t>
        </is>
      </c>
      <c r="G61" s="30" t="n"/>
    </row>
    <row r="62">
      <c r="A62" s="29" t="n"/>
      <c r="B62" s="50" t="n">
        <v>45747</v>
      </c>
      <c r="C62" s="50" t="n">
        <v>45930</v>
      </c>
      <c r="G62" s="30" t="n"/>
    </row>
    <row r="63">
      <c r="A63" s="29" t="inlineStr">
        <is>
          <t>Direct Plan  Growth Option</t>
        </is>
      </c>
      <c r="B63" t="n">
        <v>12.1273</v>
      </c>
      <c r="C63" t="n">
        <v>12.6361</v>
      </c>
      <c r="G63" s="51" t="n"/>
    </row>
    <row r="64">
      <c r="A64" s="29" t="inlineStr">
        <is>
          <t>Direct Plan IDCW Option</t>
        </is>
      </c>
      <c r="B64" t="n">
        <v>12.1276</v>
      </c>
      <c r="C64" t="n">
        <v>12.6364</v>
      </c>
      <c r="G64" s="51" t="n"/>
    </row>
    <row r="65">
      <c r="A65" s="29" t="inlineStr">
        <is>
          <t>Regular Plan  Growth Option</t>
        </is>
      </c>
      <c r="B65" t="n">
        <v>12.0529</v>
      </c>
      <c r="C65" s="165" t="n">
        <v>12.541</v>
      </c>
      <c r="G65" s="51" t="n"/>
    </row>
    <row r="66">
      <c r="A66" s="29" t="inlineStr">
        <is>
          <t>Regular Plan IDCW Option</t>
        </is>
      </c>
      <c r="B66" t="n">
        <v>12.0529</v>
      </c>
      <c r="C66" s="165" t="n">
        <v>12.541</v>
      </c>
      <c r="G66" s="51" t="n"/>
    </row>
    <row r="67">
      <c r="A67" s="29" t="n"/>
      <c r="G67" s="51" t="n"/>
    </row>
    <row r="68">
      <c r="A68" s="29" t="inlineStr">
        <is>
          <t xml:space="preserve">3. Total Dividend (Net) declared during the half year period </t>
        </is>
      </c>
      <c r="B68" s="49" t="inlineStr">
        <is>
          <t>NIL</t>
        </is>
      </c>
      <c r="G68" s="30" t="n"/>
    </row>
    <row r="69">
      <c r="A69" s="29" t="inlineStr">
        <is>
          <t>4. Bonus was declared during the half year period</t>
        </is>
      </c>
      <c r="B69" s="49" t="inlineStr">
        <is>
          <t>NIL</t>
        </is>
      </c>
      <c r="G69" s="30" t="n"/>
    </row>
    <row r="70">
      <c r="A70" s="48" t="inlineStr">
        <is>
          <t>5. Investment in Repo of Corporate Debt Securities as at September 30, 2025</t>
        </is>
      </c>
      <c r="B70" s="49" t="inlineStr">
        <is>
          <t>NIL</t>
        </is>
      </c>
      <c r="G70" s="30" t="n"/>
    </row>
    <row r="71">
      <c r="A71" s="48" t="inlineStr">
        <is>
          <t>6. Investment in foreign securities/ADRs/GDRs as at September 30,2025</t>
        </is>
      </c>
      <c r="B71" s="49" t="inlineStr">
        <is>
          <t>NIL</t>
        </is>
      </c>
      <c r="G71" s="30" t="n"/>
    </row>
    <row r="72">
      <c r="A72" s="29" t="inlineStr">
        <is>
          <t>7. Average Portfolio Maturity</t>
        </is>
      </c>
      <c r="B72" s="52">
        <f>B53</f>
        <v/>
      </c>
      <c r="G72" s="30" t="n"/>
    </row>
    <row r="73" ht="31.5" customHeight="1">
      <c r="A73" s="48" t="inlineStr">
        <is>
          <t>8. Total gross exposure to derivative instruments (excluding reversed positions) as at September 30, 2025 (Rs. in Lakhs)</t>
        </is>
      </c>
      <c r="B73" s="49" t="inlineStr">
        <is>
          <t>NIL</t>
        </is>
      </c>
      <c r="G73" s="30" t="n"/>
    </row>
    <row r="74" ht="29" customHeight="1">
      <c r="A74" s="48" t="inlineStr">
        <is>
          <t>9. Margin Deposits includes Margin money placed on derivatives other than margin money placed with bank</t>
        </is>
      </c>
      <c r="B74" s="49" t="inlineStr">
        <is>
          <t>NIL</t>
        </is>
      </c>
      <c r="G74" s="30" t="n"/>
    </row>
    <row r="75" ht="29" customHeight="1">
      <c r="A75" s="48" t="inlineStr">
        <is>
          <t>10. Value of investment made by other schemes under same management (Rs. In Lakhs)</t>
        </is>
      </c>
      <c r="B75" s="49" t="inlineStr">
        <is>
          <t>NIL</t>
        </is>
      </c>
      <c r="G75" s="30" t="n"/>
    </row>
    <row r="76">
      <c r="A76" s="48" t="inlineStr">
        <is>
          <t>11. Number of instance of deviation In valuation of securities</t>
        </is>
      </c>
      <c r="B76" s="49" t="inlineStr">
        <is>
          <t>NIL</t>
        </is>
      </c>
      <c r="G76" s="30" t="n"/>
    </row>
    <row r="77" ht="15" customHeight="1" thickBot="1">
      <c r="A77" s="54" t="inlineStr">
        <is>
          <t>12. Total value and percentage of illiquid equity shares / securities</t>
        </is>
      </c>
      <c r="B77" s="55" t="inlineStr">
        <is>
          <t>NIL</t>
        </is>
      </c>
      <c r="C77" s="56" t="n"/>
      <c r="D77" s="56" t="n"/>
      <c r="E77" s="56" t="n"/>
      <c r="F77" s="56" t="n"/>
      <c r="G77" s="57" t="n"/>
    </row>
    <row r="79" ht="70" customHeight="1">
      <c r="A79" s="177" t="inlineStr">
        <is>
          <t>Scheme Name</t>
        </is>
      </c>
      <c r="B79" s="177" t="inlineStr">
        <is>
          <t>Risk- O - Meter</t>
        </is>
      </c>
      <c r="C79" s="177" t="inlineStr">
        <is>
          <t>Benchmark of the Scheme</t>
        </is>
      </c>
      <c r="D79" s="177" t="inlineStr">
        <is>
          <t>Benchmark Risk-o-meter</t>
        </is>
      </c>
    </row>
    <row r="80" ht="70" customHeight="1">
      <c r="A80" s="177" t="inlineStr">
        <is>
          <t>Edelweiss CRISIL IBX 50-50 Gilt Plus SDL Sep 2028 Index Fund</t>
        </is>
      </c>
      <c r="B80" s="177" t="n"/>
      <c r="C80" s="177" t="inlineStr">
        <is>
          <t>CRISIL IBX 50:50 Gilt Plus SDL Index - Sep 2028</t>
        </is>
      </c>
      <c r="D80" s="177" t="n"/>
      <c r="E80" t="inlineStr"/>
    </row>
  </sheetData>
  <mergeCells count="2">
    <mergeCell ref="A3:G3"/>
    <mergeCell ref="A4:G4"/>
  </mergeCells>
  <pageMargins left="0.7" right="0.7" top="0.75" bottom="0.75" header="0.3" footer="0.3"/>
  <pageSetup orientation="portrait" horizontalDpi="300" verticalDpi="300"/>
  <drawing xmlns:r="http://schemas.openxmlformats.org/officeDocument/2006/relationships" r:id="rId1"/>
</worksheet>
</file>

<file path=xl/worksheets/sheet33.xml><?xml version="1.0" encoding="utf-8"?>
<worksheet xmlns="http://schemas.openxmlformats.org/spreadsheetml/2006/main">
  <sheetPr>
    <outlinePr summaryBelow="1" summaryRight="1"/>
    <pageSetUpPr/>
  </sheetPr>
  <dimension ref="A1:H151"/>
  <sheetViews>
    <sheetView showGridLines="0" workbookViewId="0">
      <pane ySplit="6" topLeftCell="A7" activePane="bottomLeft" state="frozen"/>
      <selection activeCell="A7" sqref="A7"/>
      <selection pane="bottomLeft" activeCell="A7" sqref="A7"/>
    </sheetView>
  </sheetViews>
  <sheetFormatPr baseColWidth="8" defaultRowHeight="14.5"/>
  <cols>
    <col width="61.81640625" customWidth="1" min="1" max="1"/>
    <col width="22" customWidth="1" min="2" max="2"/>
    <col width="26.7265625" customWidth="1" min="3" max="3"/>
    <col width="22" customWidth="1" min="4" max="4"/>
    <col width="16.453125" customWidth="1" min="5" max="5"/>
    <col width="22" customWidth="1" min="6" max="6"/>
    <col width="6.1796875" bestFit="1" customWidth="1" style="2" min="7" max="7"/>
    <col width="70.26953125" bestFit="1" customWidth="1" min="12" max="12"/>
    <col width="10.81640625" bestFit="1" customWidth="1" min="13" max="13"/>
    <col width="10.54296875" bestFit="1" customWidth="1" min="14" max="14"/>
    <col width="12" bestFit="1" customWidth="1" min="15" max="15"/>
    <col width="12.54296875" customWidth="1" min="16" max="16"/>
  </cols>
  <sheetData>
    <row r="1">
      <c r="A1" s="85" t="inlineStr">
        <is>
          <t>Edelweiss Mutual Fund</t>
        </is>
      </c>
    </row>
    <row r="2" ht="29.5" customHeight="1" thickBot="1">
      <c r="A2" s="86" t="inlineStr">
        <is>
          <t xml:space="preserve">Edelweiss House, 10th Floor, Off. C.S.T. Road, Kalina, Santacruz (E), Mumbai 400098, Maharashtra  </t>
        </is>
      </c>
    </row>
    <row r="3" ht="36.75" customHeight="1">
      <c r="A3" s="148" t="inlineStr">
        <is>
          <t>PORTFOLIO STATEMENT OF EDELWEISS ELSS TAX SAVER FUND AS ON SEPTEMBER 30, 2025</t>
        </is>
      </c>
      <c r="B3" s="149" t="n"/>
      <c r="C3" s="149" t="n"/>
      <c r="D3" s="149" t="n"/>
      <c r="E3" s="149" t="n"/>
      <c r="F3" s="149" t="n"/>
      <c r="G3" s="150" t="n"/>
      <c r="H3" s="28">
        <f>HYPERLINK("[EDEL_HY Portfolio 30-Sep-2025 Final.xlsx]Index!A1","Index")</f>
        <v/>
      </c>
    </row>
    <row r="4" ht="19.5" customHeight="1">
      <c r="A4" s="151" t="inlineStr">
        <is>
          <t>(An open ended equity linked saving scheme with a statutory lock in of 3 years and tax benefit)</t>
        </is>
      </c>
      <c r="G4" s="51" t="n"/>
    </row>
    <row r="5">
      <c r="A5" s="29" t="n"/>
      <c r="G5" s="30" t="n"/>
    </row>
    <row r="6" ht="48" customHeight="1">
      <c r="A6" s="31" t="inlineStr">
        <is>
          <t>Name of the Instrument</t>
        </is>
      </c>
      <c r="B6" s="32" t="inlineStr">
        <is>
          <t>ISIN</t>
        </is>
      </c>
      <c r="C6" s="32" t="inlineStr">
        <is>
          <t>Rating/Industry</t>
        </is>
      </c>
      <c r="D6" s="152" t="inlineStr">
        <is>
          <t>Quantity</t>
        </is>
      </c>
      <c r="E6" s="34" t="inlineStr">
        <is>
          <t>Market/Fair Value(Rs. In Lacs)</t>
        </is>
      </c>
      <c r="F6" s="34" t="inlineStr">
        <is>
          <t>% to Net Assets</t>
        </is>
      </c>
      <c r="G6" s="35" t="inlineStr">
        <is>
          <t>YIELD</t>
        </is>
      </c>
    </row>
    <row r="7">
      <c r="A7" s="36" t="n"/>
      <c r="B7" s="16" t="n"/>
      <c r="C7" s="16" t="n"/>
      <c r="D7" s="153" t="n"/>
      <c r="E7" s="154" t="n"/>
      <c r="F7" s="155" t="n"/>
      <c r="G7" s="37" t="n"/>
    </row>
    <row r="8">
      <c r="A8" s="40" t="inlineStr">
        <is>
          <t>Equity &amp; Equity related</t>
        </is>
      </c>
      <c r="B8" s="17" t="n"/>
      <c r="C8" s="17" t="n"/>
      <c r="D8" s="156" t="n"/>
      <c r="E8" s="7" t="n"/>
      <c r="F8" s="8" t="n"/>
      <c r="G8" s="39" t="n"/>
    </row>
    <row r="9">
      <c r="A9" s="40" t="inlineStr">
        <is>
          <t>(a)Listed / Awaiting listing on Stock Exchanges</t>
        </is>
      </c>
      <c r="B9" s="17" t="n"/>
      <c r="C9" s="17" t="n"/>
      <c r="D9" s="156" t="n"/>
      <c r="E9" s="7" t="n"/>
      <c r="F9" s="8" t="n"/>
      <c r="G9" s="39" t="n"/>
    </row>
    <row r="10">
      <c r="A10" s="38" t="inlineStr">
        <is>
          <t>HDFC Bank Ltd.</t>
        </is>
      </c>
      <c r="B10" s="17" t="inlineStr">
        <is>
          <t>INE040A01034</t>
        </is>
      </c>
      <c r="C10" s="17" t="inlineStr">
        <is>
          <t>Banks</t>
        </is>
      </c>
      <c r="D10" s="156" t="n">
        <v>297458</v>
      </c>
      <c r="E10" s="7" t="n">
        <v>2828.83</v>
      </c>
      <c r="F10" s="8" t="n">
        <v>0.0678</v>
      </c>
      <c r="G10" s="39" t="n"/>
    </row>
    <row r="11">
      <c r="A11" s="38" t="inlineStr">
        <is>
          <t>Reliance Industries Ltd.</t>
        </is>
      </c>
      <c r="B11" s="17" t="inlineStr">
        <is>
          <t>INE002A01018</t>
        </is>
      </c>
      <c r="C11" s="17" t="inlineStr">
        <is>
          <t>Petroleum Products</t>
        </is>
      </c>
      <c r="D11" s="156" t="n">
        <v>139249</v>
      </c>
      <c r="E11" s="7" t="n">
        <v>1899.36</v>
      </c>
      <c r="F11" s="8" t="n">
        <v>0.0455</v>
      </c>
      <c r="G11" s="39" t="n"/>
    </row>
    <row r="12">
      <c r="A12" s="38" t="inlineStr">
        <is>
          <t>ICICI Bank Ltd.</t>
        </is>
      </c>
      <c r="B12" s="17" t="inlineStr">
        <is>
          <t>INE090A01021</t>
        </is>
      </c>
      <c r="C12" s="17" t="inlineStr">
        <is>
          <t>Banks</t>
        </is>
      </c>
      <c r="D12" s="156" t="n">
        <v>126563</v>
      </c>
      <c r="E12" s="7" t="n">
        <v>1706.07</v>
      </c>
      <c r="F12" s="8" t="n">
        <v>0.0409</v>
      </c>
      <c r="G12" s="39" t="n"/>
    </row>
    <row r="13">
      <c r="A13" s="38" t="inlineStr">
        <is>
          <t>Bharti Airtel Ltd.</t>
        </is>
      </c>
      <c r="B13" s="17" t="inlineStr">
        <is>
          <t>INE397D01024</t>
        </is>
      </c>
      <c r="C13" s="17" t="inlineStr">
        <is>
          <t>Telecom - Services</t>
        </is>
      </c>
      <c r="D13" s="156" t="n">
        <v>84003</v>
      </c>
      <c r="E13" s="7" t="n">
        <v>1577.91</v>
      </c>
      <c r="F13" s="8" t="n">
        <v>0.0378</v>
      </c>
      <c r="G13" s="39" t="n"/>
    </row>
    <row r="14">
      <c r="A14" s="38" t="inlineStr">
        <is>
          <t>State Bank of India</t>
        </is>
      </c>
      <c r="B14" s="17" t="inlineStr">
        <is>
          <t>INE062A01020</t>
        </is>
      </c>
      <c r="C14" s="17" t="inlineStr">
        <is>
          <t>Banks</t>
        </is>
      </c>
      <c r="D14" s="156" t="n">
        <v>149214</v>
      </c>
      <c r="E14" s="7" t="n">
        <v>1301.82</v>
      </c>
      <c r="F14" s="8" t="n">
        <v>0.0312</v>
      </c>
      <c r="G14" s="39" t="n"/>
    </row>
    <row r="15">
      <c r="A15" s="38" t="inlineStr">
        <is>
          <t>Larsen &amp; Toubro Ltd.</t>
        </is>
      </c>
      <c r="B15" s="17" t="inlineStr">
        <is>
          <t>INE018A01030</t>
        </is>
      </c>
      <c r="C15" s="17" t="inlineStr">
        <is>
          <t>Construction</t>
        </is>
      </c>
      <c r="D15" s="156" t="n">
        <v>33431</v>
      </c>
      <c r="E15" s="7" t="n">
        <v>1223.24</v>
      </c>
      <c r="F15" s="8" t="n">
        <v>0.0293</v>
      </c>
      <c r="G15" s="39" t="n"/>
    </row>
    <row r="16">
      <c r="A16" s="38" t="inlineStr">
        <is>
          <t>Bharat Electronics Ltd.</t>
        </is>
      </c>
      <c r="B16" s="17" t="inlineStr">
        <is>
          <t>INE263A01024</t>
        </is>
      </c>
      <c r="C16" s="17" t="inlineStr">
        <is>
          <t>Aerospace &amp; Defense</t>
        </is>
      </c>
      <c r="D16" s="156" t="n">
        <v>219943</v>
      </c>
      <c r="E16" s="7" t="n">
        <v>888.46</v>
      </c>
      <c r="F16" s="8" t="n">
        <v>0.0213</v>
      </c>
      <c r="G16" s="39" t="n"/>
    </row>
    <row r="17">
      <c r="A17" s="38" t="inlineStr">
        <is>
          <t>Muthoot Finance Ltd.</t>
        </is>
      </c>
      <c r="B17" s="17" t="inlineStr">
        <is>
          <t>INE414G01012</t>
        </is>
      </c>
      <c r="C17" s="17" t="inlineStr">
        <is>
          <t>Finance</t>
        </is>
      </c>
      <c r="D17" s="156" t="n">
        <v>28474</v>
      </c>
      <c r="E17" s="7" t="n">
        <v>876.17</v>
      </c>
      <c r="F17" s="8" t="n">
        <v>0.021</v>
      </c>
      <c r="G17" s="39" t="n"/>
    </row>
    <row r="18">
      <c r="A18" s="38" t="inlineStr">
        <is>
          <t>Infosys Ltd.</t>
        </is>
      </c>
      <c r="B18" s="17" t="inlineStr">
        <is>
          <t>INE009A01021</t>
        </is>
      </c>
      <c r="C18" s="17" t="inlineStr">
        <is>
          <t>IT - Software</t>
        </is>
      </c>
      <c r="D18" s="156" t="n">
        <v>59889</v>
      </c>
      <c r="E18" s="7" t="n">
        <v>863.48</v>
      </c>
      <c r="F18" s="8" t="n">
        <v>0.0207</v>
      </c>
      <c r="G18" s="39" t="n"/>
    </row>
    <row r="19">
      <c r="A19" s="38" t="inlineStr">
        <is>
          <t>BSE Ltd.</t>
        </is>
      </c>
      <c r="B19" s="17" t="inlineStr">
        <is>
          <t>INE118H01025</t>
        </is>
      </c>
      <c r="C19" s="17" t="inlineStr">
        <is>
          <t>Capital Markets</t>
        </is>
      </c>
      <c r="D19" s="156" t="n">
        <v>40851</v>
      </c>
      <c r="E19" s="7" t="n">
        <v>833.4400000000001</v>
      </c>
      <c r="F19" s="8" t="n">
        <v>0.02</v>
      </c>
      <c r="G19" s="39" t="n"/>
    </row>
    <row r="20">
      <c r="A20" s="38" t="inlineStr">
        <is>
          <t>Mahindra &amp; Mahindra Ltd.</t>
        </is>
      </c>
      <c r="B20" s="17" t="inlineStr">
        <is>
          <t>INE101A01026</t>
        </is>
      </c>
      <c r="C20" s="17" t="inlineStr">
        <is>
          <t>Automobiles</t>
        </is>
      </c>
      <c r="D20" s="156" t="n">
        <v>24276</v>
      </c>
      <c r="E20" s="7" t="n">
        <v>831.9400000000001</v>
      </c>
      <c r="F20" s="8" t="n">
        <v>0.0199</v>
      </c>
      <c r="G20" s="39" t="n"/>
    </row>
    <row r="21">
      <c r="A21" s="38" t="inlineStr">
        <is>
          <t>Ultratech Cement Ltd.</t>
        </is>
      </c>
      <c r="B21" s="17" t="inlineStr">
        <is>
          <t>INE481G01011</t>
        </is>
      </c>
      <c r="C21" s="17" t="inlineStr">
        <is>
          <t>Cement &amp; Cement Products</t>
        </is>
      </c>
      <c r="D21" s="156" t="n">
        <v>6246</v>
      </c>
      <c r="E21" s="7" t="n">
        <v>763.39</v>
      </c>
      <c r="F21" s="8" t="n">
        <v>0.0183</v>
      </c>
      <c r="G21" s="39" t="n"/>
    </row>
    <row r="22">
      <c r="A22" s="38" t="inlineStr">
        <is>
          <t>Kotak Mahindra Bank Ltd.</t>
        </is>
      </c>
      <c r="B22" s="17" t="inlineStr">
        <is>
          <t>INE237A01028</t>
        </is>
      </c>
      <c r="C22" s="17" t="inlineStr">
        <is>
          <t>Banks</t>
        </is>
      </c>
      <c r="D22" s="156" t="n">
        <v>38039</v>
      </c>
      <c r="E22" s="7" t="n">
        <v>758</v>
      </c>
      <c r="F22" s="8" t="n">
        <v>0.0182</v>
      </c>
      <c r="G22" s="39" t="n"/>
    </row>
    <row r="23">
      <c r="A23" s="38" t="inlineStr">
        <is>
          <t>Trent Ltd.</t>
        </is>
      </c>
      <c r="B23" s="17" t="inlineStr">
        <is>
          <t>INE849A01020</t>
        </is>
      </c>
      <c r="C23" s="17" t="inlineStr">
        <is>
          <t>Retailing</t>
        </is>
      </c>
      <c r="D23" s="156" t="n">
        <v>15256</v>
      </c>
      <c r="E23" s="7" t="n">
        <v>713.6</v>
      </c>
      <c r="F23" s="8" t="n">
        <v>0.0171</v>
      </c>
      <c r="G23" s="39" t="n"/>
    </row>
    <row r="24">
      <c r="A24" s="38" t="inlineStr">
        <is>
          <t>Sun Pharmaceutical Industries Ltd.</t>
        </is>
      </c>
      <c r="B24" s="17" t="inlineStr">
        <is>
          <t>INE044A01036</t>
        </is>
      </c>
      <c r="C24" s="17" t="inlineStr">
        <is>
          <t>Pharmaceuticals &amp; Biotechnology</t>
        </is>
      </c>
      <c r="D24" s="156" t="n">
        <v>39348</v>
      </c>
      <c r="E24" s="7" t="n">
        <v>627.33</v>
      </c>
      <c r="F24" s="8" t="n">
        <v>0.015</v>
      </c>
      <c r="G24" s="39" t="n"/>
    </row>
    <row r="25">
      <c r="A25" s="38" t="inlineStr">
        <is>
          <t>Hindustan Unilever Ltd.</t>
        </is>
      </c>
      <c r="B25" s="17" t="inlineStr">
        <is>
          <t>INE030A01027</t>
        </is>
      </c>
      <c r="C25" s="17" t="inlineStr">
        <is>
          <t>Diversified FMCG</t>
        </is>
      </c>
      <c r="D25" s="156" t="n">
        <v>24911</v>
      </c>
      <c r="E25" s="7" t="n">
        <v>626.36</v>
      </c>
      <c r="F25" s="8" t="n">
        <v>0.015</v>
      </c>
      <c r="G25" s="39" t="n"/>
    </row>
    <row r="26">
      <c r="A26" s="38" t="inlineStr">
        <is>
          <t>NTPC Ltd.</t>
        </is>
      </c>
      <c r="B26" s="17" t="inlineStr">
        <is>
          <t>INE733E01010</t>
        </is>
      </c>
      <c r="C26" s="17" t="inlineStr">
        <is>
          <t>Power</t>
        </is>
      </c>
      <c r="D26" s="156" t="n">
        <v>183670</v>
      </c>
      <c r="E26" s="7" t="n">
        <v>625.3</v>
      </c>
      <c r="F26" s="8" t="n">
        <v>0.015</v>
      </c>
      <c r="G26" s="39" t="n"/>
    </row>
    <row r="27">
      <c r="A27" s="38" t="inlineStr">
        <is>
          <t>Multi Commodity Exchange Of India Ltd.</t>
        </is>
      </c>
      <c r="B27" s="17" t="inlineStr">
        <is>
          <t>INE745G01035</t>
        </is>
      </c>
      <c r="C27" s="17" t="inlineStr">
        <is>
          <t>Capital Markets</t>
        </is>
      </c>
      <c r="D27" s="156" t="n">
        <v>7947</v>
      </c>
      <c r="E27" s="7" t="n">
        <v>619.55</v>
      </c>
      <c r="F27" s="8" t="n">
        <v>0.0149</v>
      </c>
      <c r="G27" s="39" t="n"/>
    </row>
    <row r="28">
      <c r="A28" s="38" t="inlineStr">
        <is>
          <t>Creditaccess Grameen Ltd.</t>
        </is>
      </c>
      <c r="B28" s="17" t="inlineStr">
        <is>
          <t>INE741K01010</t>
        </is>
      </c>
      <c r="C28" s="17" t="inlineStr">
        <is>
          <t>Finance</t>
        </is>
      </c>
      <c r="D28" s="156" t="n">
        <v>42114</v>
      </c>
      <c r="E28" s="7" t="n">
        <v>569.89</v>
      </c>
      <c r="F28" s="8" t="n">
        <v>0.0137</v>
      </c>
      <c r="G28" s="39" t="n"/>
    </row>
    <row r="29">
      <c r="A29" s="38" t="inlineStr">
        <is>
          <t>Gabriel India Ltd.</t>
        </is>
      </c>
      <c r="B29" s="17" t="inlineStr">
        <is>
          <t>INE524A01029</t>
        </is>
      </c>
      <c r="C29" s="17" t="inlineStr">
        <is>
          <t>Auto Components</t>
        </is>
      </c>
      <c r="D29" s="156" t="n">
        <v>48149</v>
      </c>
      <c r="E29" s="7" t="n">
        <v>568.83</v>
      </c>
      <c r="F29" s="8" t="n">
        <v>0.0136</v>
      </c>
      <c r="G29" s="39" t="n"/>
    </row>
    <row r="30">
      <c r="A30" s="38" t="inlineStr">
        <is>
          <t>Bikaji Foods International Ltd.</t>
        </is>
      </c>
      <c r="B30" s="17" t="inlineStr">
        <is>
          <t>INE00E101023</t>
        </is>
      </c>
      <c r="C30" s="17" t="inlineStr">
        <is>
          <t>Food Products</t>
        </is>
      </c>
      <c r="D30" s="156" t="n">
        <v>74140</v>
      </c>
      <c r="E30" s="7" t="n">
        <v>551.71</v>
      </c>
      <c r="F30" s="8" t="n">
        <v>0.0132</v>
      </c>
      <c r="G30" s="39" t="n"/>
    </row>
    <row r="31">
      <c r="A31" s="38" t="inlineStr">
        <is>
          <t>Torrent Pharmaceuticals Ltd.</t>
        </is>
      </c>
      <c r="B31" s="17" t="inlineStr">
        <is>
          <t>INE685A01028</t>
        </is>
      </c>
      <c r="C31" s="17" t="inlineStr">
        <is>
          <t>Pharmaceuticals &amp; Biotechnology</t>
        </is>
      </c>
      <c r="D31" s="156" t="n">
        <v>14589</v>
      </c>
      <c r="E31" s="7" t="n">
        <v>525.67</v>
      </c>
      <c r="F31" s="8" t="n">
        <v>0.0126</v>
      </c>
      <c r="G31" s="39" t="n"/>
    </row>
    <row r="32">
      <c r="A32" s="38" t="inlineStr">
        <is>
          <t>Netweb Technologies India Ltd.</t>
        </is>
      </c>
      <c r="B32" s="17" t="inlineStr">
        <is>
          <t>INE0NT901020</t>
        </is>
      </c>
      <c r="C32" s="17" t="inlineStr">
        <is>
          <t>IT - Services</t>
        </is>
      </c>
      <c r="D32" s="156" t="n">
        <v>14122</v>
      </c>
      <c r="E32" s="7" t="n">
        <v>515.24</v>
      </c>
      <c r="F32" s="8" t="n">
        <v>0.0124</v>
      </c>
      <c r="G32" s="39" t="n"/>
    </row>
    <row r="33">
      <c r="A33" s="38" t="inlineStr">
        <is>
          <t>Karur Vysya Bank Ltd.</t>
        </is>
      </c>
      <c r="B33" s="17" t="inlineStr">
        <is>
          <t>INE036D01028</t>
        </is>
      </c>
      <c r="C33" s="17" t="inlineStr">
        <is>
          <t>Banks</t>
        </is>
      </c>
      <c r="D33" s="156" t="n">
        <v>239574</v>
      </c>
      <c r="E33" s="7" t="n">
        <v>505.29</v>
      </c>
      <c r="F33" s="8" t="n">
        <v>0.0121</v>
      </c>
      <c r="G33" s="39" t="n"/>
    </row>
    <row r="34">
      <c r="A34" s="38" t="inlineStr">
        <is>
          <t>ITC Ltd.</t>
        </is>
      </c>
      <c r="B34" s="17" t="inlineStr">
        <is>
          <t>INE154A01025</t>
        </is>
      </c>
      <c r="C34" s="17" t="inlineStr">
        <is>
          <t>Diversified FMCG</t>
        </is>
      </c>
      <c r="D34" s="156" t="n">
        <v>123968</v>
      </c>
      <c r="E34" s="7" t="n">
        <v>497.79</v>
      </c>
      <c r="F34" s="8" t="n">
        <v>0.0119</v>
      </c>
      <c r="G34" s="39" t="n"/>
    </row>
    <row r="35">
      <c r="A35" s="38" t="inlineStr">
        <is>
          <t>HCL Technologies Ltd.</t>
        </is>
      </c>
      <c r="B35" s="17" t="inlineStr">
        <is>
          <t>INE860A01027</t>
        </is>
      </c>
      <c r="C35" s="17" t="inlineStr">
        <is>
          <t>IT - Software</t>
        </is>
      </c>
      <c r="D35" s="156" t="n">
        <v>34446</v>
      </c>
      <c r="E35" s="7" t="n">
        <v>477.11</v>
      </c>
      <c r="F35" s="8" t="n">
        <v>0.0114</v>
      </c>
      <c r="G35" s="39" t="n"/>
    </row>
    <row r="36">
      <c r="A36" s="38" t="inlineStr">
        <is>
          <t>Axis Bank Ltd.</t>
        </is>
      </c>
      <c r="B36" s="17" t="inlineStr">
        <is>
          <t>INE238A01034</t>
        </is>
      </c>
      <c r="C36" s="17" t="inlineStr">
        <is>
          <t>Banks</t>
        </is>
      </c>
      <c r="D36" s="156" t="n">
        <v>41786</v>
      </c>
      <c r="E36" s="7" t="n">
        <v>472.85</v>
      </c>
      <c r="F36" s="8" t="n">
        <v>0.0113</v>
      </c>
      <c r="G36" s="39" t="n"/>
    </row>
    <row r="37">
      <c r="A37" s="38" t="inlineStr">
        <is>
          <t>Cholamandalam Investment &amp; Finance Company Ltd.</t>
        </is>
      </c>
      <c r="B37" s="17" t="inlineStr">
        <is>
          <t>INE121A01024</t>
        </is>
      </c>
      <c r="C37" s="17" t="inlineStr">
        <is>
          <t>Finance</t>
        </is>
      </c>
      <c r="D37" s="156" t="n">
        <v>29328</v>
      </c>
      <c r="E37" s="7" t="n">
        <v>472.42</v>
      </c>
      <c r="F37" s="8" t="n">
        <v>0.0113</v>
      </c>
      <c r="G37" s="39" t="n"/>
    </row>
    <row r="38">
      <c r="A38" s="38" t="inlineStr">
        <is>
          <t>Tech Mahindra Ltd.</t>
        </is>
      </c>
      <c r="B38" s="17" t="inlineStr">
        <is>
          <t>INE669C01036</t>
        </is>
      </c>
      <c r="C38" s="17" t="inlineStr">
        <is>
          <t>IT - Software</t>
        </is>
      </c>
      <c r="D38" s="156" t="n">
        <v>33651</v>
      </c>
      <c r="E38" s="7" t="n">
        <v>471.21</v>
      </c>
      <c r="F38" s="8" t="n">
        <v>0.0113</v>
      </c>
      <c r="G38" s="39" t="n"/>
    </row>
    <row r="39">
      <c r="A39" s="38" t="inlineStr">
        <is>
          <t>Samvardhana Motherson International Ltd.</t>
        </is>
      </c>
      <c r="B39" s="17" t="inlineStr">
        <is>
          <t>INE775A01035</t>
        </is>
      </c>
      <c r="C39" s="17" t="inlineStr">
        <is>
          <t>Auto Components</t>
        </is>
      </c>
      <c r="D39" s="156" t="n">
        <v>439713</v>
      </c>
      <c r="E39" s="7" t="n">
        <v>464.56</v>
      </c>
      <c r="F39" s="8" t="n">
        <v>0.0111</v>
      </c>
      <c r="G39" s="39" t="n"/>
    </row>
    <row r="40">
      <c r="A40" s="38" t="inlineStr">
        <is>
          <t>SBI Life Insurance Company Ltd.</t>
        </is>
      </c>
      <c r="B40" s="17" t="inlineStr">
        <is>
          <t>INE123W01016</t>
        </is>
      </c>
      <c r="C40" s="17" t="inlineStr">
        <is>
          <t>Insurance</t>
        </is>
      </c>
      <c r="D40" s="156" t="n">
        <v>25823</v>
      </c>
      <c r="E40" s="7" t="n">
        <v>462.39</v>
      </c>
      <c r="F40" s="8" t="n">
        <v>0.0111</v>
      </c>
      <c r="G40" s="39" t="n"/>
    </row>
    <row r="41">
      <c r="A41" s="38" t="inlineStr">
        <is>
          <t>Max Healthcare Institute Ltd.</t>
        </is>
      </c>
      <c r="B41" s="17" t="inlineStr">
        <is>
          <t>INE027H01010</t>
        </is>
      </c>
      <c r="C41" s="17" t="inlineStr">
        <is>
          <t>Healthcare Services</t>
        </is>
      </c>
      <c r="D41" s="156" t="n">
        <v>40506</v>
      </c>
      <c r="E41" s="7" t="n">
        <v>451.52</v>
      </c>
      <c r="F41" s="8" t="n">
        <v>0.0108</v>
      </c>
      <c r="G41" s="39" t="n"/>
    </row>
    <row r="42">
      <c r="A42" s="38" t="inlineStr">
        <is>
          <t>PB Fintech Ltd.</t>
        </is>
      </c>
      <c r="B42" s="17" t="inlineStr">
        <is>
          <t>INE417T01026</t>
        </is>
      </c>
      <c r="C42" s="17" t="inlineStr">
        <is>
          <t>Financial Technology (Fintech)</t>
        </is>
      </c>
      <c r="D42" s="156" t="n">
        <v>26469</v>
      </c>
      <c r="E42" s="7" t="n">
        <v>450.5</v>
      </c>
      <c r="F42" s="8" t="n">
        <v>0.0108</v>
      </c>
      <c r="G42" s="39" t="n"/>
    </row>
    <row r="43">
      <c r="A43" s="38" t="inlineStr">
        <is>
          <t>City Union Bank Ltd.</t>
        </is>
      </c>
      <c r="B43" s="17" t="inlineStr">
        <is>
          <t>INE491A01021</t>
        </is>
      </c>
      <c r="C43" s="17" t="inlineStr">
        <is>
          <t>Banks</t>
        </is>
      </c>
      <c r="D43" s="156" t="n">
        <v>206897</v>
      </c>
      <c r="E43" s="7" t="n">
        <v>442.2</v>
      </c>
      <c r="F43" s="8" t="n">
        <v>0.0106</v>
      </c>
      <c r="G43" s="39" t="n"/>
    </row>
    <row r="44">
      <c r="A44" s="38" t="inlineStr">
        <is>
          <t>Tata Consultancy Services Ltd.</t>
        </is>
      </c>
      <c r="B44" s="17" t="inlineStr">
        <is>
          <t>INE467B01029</t>
        </is>
      </c>
      <c r="C44" s="17" t="inlineStr">
        <is>
          <t>IT - Software</t>
        </is>
      </c>
      <c r="D44" s="156" t="n">
        <v>15057</v>
      </c>
      <c r="E44" s="7" t="n">
        <v>434.91</v>
      </c>
      <c r="F44" s="8" t="n">
        <v>0.0104</v>
      </c>
      <c r="G44" s="39" t="n"/>
    </row>
    <row r="45">
      <c r="A45" s="38" t="inlineStr">
        <is>
          <t>Hindustan Petroleum Corporation Ltd.</t>
        </is>
      </c>
      <c r="B45" s="17" t="inlineStr">
        <is>
          <t>INE094A01015</t>
        </is>
      </c>
      <c r="C45" s="17" t="inlineStr">
        <is>
          <t>Petroleum Products</t>
        </is>
      </c>
      <c r="D45" s="156" t="n">
        <v>97801</v>
      </c>
      <c r="E45" s="7" t="n">
        <v>433.65</v>
      </c>
      <c r="F45" s="8" t="n">
        <v>0.0104</v>
      </c>
      <c r="G45" s="39" t="n"/>
    </row>
    <row r="46">
      <c r="A46" s="38" t="inlineStr">
        <is>
          <t>Indian Bank</t>
        </is>
      </c>
      <c r="B46" s="17" t="inlineStr">
        <is>
          <t>INE562A01011</t>
        </is>
      </c>
      <c r="C46" s="17" t="inlineStr">
        <is>
          <t>Banks</t>
        </is>
      </c>
      <c r="D46" s="156" t="n">
        <v>56714</v>
      </c>
      <c r="E46" s="7" t="n">
        <v>425.75</v>
      </c>
      <c r="F46" s="8" t="n">
        <v>0.0102</v>
      </c>
      <c r="G46" s="39" t="n"/>
    </row>
    <row r="47">
      <c r="A47" s="38" t="inlineStr">
        <is>
          <t>Maruti Suzuki India Ltd.</t>
        </is>
      </c>
      <c r="B47" s="17" t="inlineStr">
        <is>
          <t>INE585B01010</t>
        </is>
      </c>
      <c r="C47" s="17" t="inlineStr">
        <is>
          <t>Automobiles</t>
        </is>
      </c>
      <c r="D47" s="156" t="n">
        <v>2501</v>
      </c>
      <c r="E47" s="7" t="n">
        <v>400.89</v>
      </c>
      <c r="F47" s="8" t="n">
        <v>0.009599999999999999</v>
      </c>
      <c r="G47" s="39" t="n"/>
    </row>
    <row r="48">
      <c r="A48" s="38" t="inlineStr">
        <is>
          <t>Persistent Systems Ltd.</t>
        </is>
      </c>
      <c r="B48" s="17" t="inlineStr">
        <is>
          <t>INE262H01021</t>
        </is>
      </c>
      <c r="C48" s="17" t="inlineStr">
        <is>
          <t>IT - Software</t>
        </is>
      </c>
      <c r="D48" s="156" t="n">
        <v>8130</v>
      </c>
      <c r="E48" s="7" t="n">
        <v>392.07</v>
      </c>
      <c r="F48" s="8" t="n">
        <v>0.0094</v>
      </c>
      <c r="G48" s="39" t="n"/>
    </row>
    <row r="49">
      <c r="A49" s="38" t="inlineStr">
        <is>
          <t>Coforge Ltd.</t>
        </is>
      </c>
      <c r="B49" s="17" t="inlineStr">
        <is>
          <t>INE591G01025</t>
        </is>
      </c>
      <c r="C49" s="17" t="inlineStr">
        <is>
          <t>IT - Software</t>
        </is>
      </c>
      <c r="D49" s="156" t="n">
        <v>23630</v>
      </c>
      <c r="E49" s="7" t="n">
        <v>375.95</v>
      </c>
      <c r="F49" s="8" t="n">
        <v>0.008999999999999999</v>
      </c>
      <c r="G49" s="39" t="n"/>
    </row>
    <row r="50">
      <c r="A50" s="38" t="inlineStr">
        <is>
          <t>Zensar Technologies Ltd.</t>
        </is>
      </c>
      <c r="B50" s="17" t="inlineStr">
        <is>
          <t>INE520A01027</t>
        </is>
      </c>
      <c r="C50" s="17" t="inlineStr">
        <is>
          <t>IT - Software</t>
        </is>
      </c>
      <c r="D50" s="156" t="n">
        <v>48398</v>
      </c>
      <c r="E50" s="7" t="n">
        <v>369.33</v>
      </c>
      <c r="F50" s="8" t="n">
        <v>0.0089</v>
      </c>
      <c r="G50" s="39" t="n"/>
    </row>
    <row r="51">
      <c r="A51" s="38" t="inlineStr">
        <is>
          <t>TVS Motor Company Ltd.</t>
        </is>
      </c>
      <c r="B51" s="17" t="inlineStr">
        <is>
          <t>INE494B01023</t>
        </is>
      </c>
      <c r="C51" s="17" t="inlineStr">
        <is>
          <t>Automobiles</t>
        </is>
      </c>
      <c r="D51" s="156" t="n">
        <v>10395</v>
      </c>
      <c r="E51" s="7" t="n">
        <v>357.45</v>
      </c>
      <c r="F51" s="8" t="n">
        <v>0.0086</v>
      </c>
      <c r="G51" s="39" t="n"/>
    </row>
    <row r="52">
      <c r="A52" s="38" t="inlineStr">
        <is>
          <t>India Shelter Finance Corporation Ltd.</t>
        </is>
      </c>
      <c r="B52" s="17" t="inlineStr">
        <is>
          <t>INE922K01024</t>
        </is>
      </c>
      <c r="C52" s="17" t="inlineStr">
        <is>
          <t>Finance</t>
        </is>
      </c>
      <c r="D52" s="156" t="n">
        <v>39480</v>
      </c>
      <c r="E52" s="7" t="n">
        <v>344.46</v>
      </c>
      <c r="F52" s="8" t="n">
        <v>0.0083</v>
      </c>
      <c r="G52" s="39" t="n"/>
    </row>
    <row r="53">
      <c r="A53" s="38" t="inlineStr">
        <is>
          <t>Lupin Ltd.</t>
        </is>
      </c>
      <c r="B53" s="17" t="inlineStr">
        <is>
          <t>INE326A01037</t>
        </is>
      </c>
      <c r="C53" s="17" t="inlineStr">
        <is>
          <t>Pharmaceuticals &amp; Biotechnology</t>
        </is>
      </c>
      <c r="D53" s="156" t="n">
        <v>17554</v>
      </c>
      <c r="E53" s="7" t="n">
        <v>335.51</v>
      </c>
      <c r="F53" s="8" t="n">
        <v>0.008</v>
      </c>
      <c r="G53" s="39" t="n"/>
    </row>
    <row r="54">
      <c r="A54" s="38" t="inlineStr">
        <is>
          <t>Power Mech Projects Ltd.</t>
        </is>
      </c>
      <c r="B54" s="17" t="inlineStr">
        <is>
          <t>INE211R01019</t>
        </is>
      </c>
      <c r="C54" s="17" t="inlineStr">
        <is>
          <t>Construction</t>
        </is>
      </c>
      <c r="D54" s="156" t="n">
        <v>12301</v>
      </c>
      <c r="E54" s="7" t="n">
        <v>332.88</v>
      </c>
      <c r="F54" s="8" t="n">
        <v>0.008</v>
      </c>
      <c r="G54" s="39" t="n"/>
    </row>
    <row r="55">
      <c r="A55" s="38" t="inlineStr">
        <is>
          <t>Mphasis Ltd.</t>
        </is>
      </c>
      <c r="B55" s="17" t="inlineStr">
        <is>
          <t>INE356A01018</t>
        </is>
      </c>
      <c r="C55" s="17" t="inlineStr">
        <is>
          <t>IT - Software</t>
        </is>
      </c>
      <c r="D55" s="156" t="n">
        <v>12086</v>
      </c>
      <c r="E55" s="7" t="n">
        <v>320.86</v>
      </c>
      <c r="F55" s="8" t="n">
        <v>0.0077</v>
      </c>
      <c r="G55" s="39" t="n"/>
    </row>
    <row r="56">
      <c r="A56" s="38" t="inlineStr">
        <is>
          <t>Titan Company Ltd.</t>
        </is>
      </c>
      <c r="B56" s="17" t="inlineStr">
        <is>
          <t>INE280A01028</t>
        </is>
      </c>
      <c r="C56" s="17" t="inlineStr">
        <is>
          <t>Consumer Durables</t>
        </is>
      </c>
      <c r="D56" s="156" t="n">
        <v>9427</v>
      </c>
      <c r="E56" s="7" t="n">
        <v>317.41</v>
      </c>
      <c r="F56" s="8" t="n">
        <v>0.0076</v>
      </c>
      <c r="G56" s="39" t="n"/>
    </row>
    <row r="57">
      <c r="A57" s="38" t="inlineStr">
        <is>
          <t>Bajaj Finance Ltd.</t>
        </is>
      </c>
      <c r="B57" s="17" t="inlineStr">
        <is>
          <t>INE296A01032</t>
        </is>
      </c>
      <c r="C57" s="17" t="inlineStr">
        <is>
          <t>Finance</t>
        </is>
      </c>
      <c r="D57" s="156" t="n">
        <v>31230</v>
      </c>
      <c r="E57" s="7" t="n">
        <v>311.96</v>
      </c>
      <c r="F57" s="8" t="n">
        <v>0.0075</v>
      </c>
      <c r="G57" s="39" t="n"/>
    </row>
    <row r="58">
      <c r="A58" s="38" t="inlineStr">
        <is>
          <t>Bharat Heavy Electricals Ltd.</t>
        </is>
      </c>
      <c r="B58" s="17" t="inlineStr">
        <is>
          <t>INE257A01026</t>
        </is>
      </c>
      <c r="C58" s="17" t="inlineStr">
        <is>
          <t>Electrical Equipment</t>
        </is>
      </c>
      <c r="D58" s="156" t="n">
        <v>125626</v>
      </c>
      <c r="E58" s="7" t="n">
        <v>299.56</v>
      </c>
      <c r="F58" s="8" t="n">
        <v>0.0072</v>
      </c>
      <c r="G58" s="39" t="n"/>
    </row>
    <row r="59">
      <c r="A59" s="38" t="inlineStr">
        <is>
          <t>Tata Consumer Products Ltd.</t>
        </is>
      </c>
      <c r="B59" s="17" t="inlineStr">
        <is>
          <t>INE192A01025</t>
        </is>
      </c>
      <c r="C59" s="17" t="inlineStr">
        <is>
          <t>Agricultural Food &amp; other Products</t>
        </is>
      </c>
      <c r="D59" s="156" t="n">
        <v>25751</v>
      </c>
      <c r="E59" s="7" t="n">
        <v>290.81</v>
      </c>
      <c r="F59" s="8" t="n">
        <v>0.007</v>
      </c>
      <c r="G59" s="39" t="n"/>
    </row>
    <row r="60">
      <c r="A60" s="38" t="inlineStr">
        <is>
          <t>Home First Finance Company India Ltd.</t>
        </is>
      </c>
      <c r="B60" s="17" t="inlineStr">
        <is>
          <t>INE481N01025</t>
        </is>
      </c>
      <c r="C60" s="17" t="inlineStr">
        <is>
          <t>Finance</t>
        </is>
      </c>
      <c r="D60" s="156" t="n">
        <v>23559</v>
      </c>
      <c r="E60" s="7" t="n">
        <v>286.48</v>
      </c>
      <c r="F60" s="8" t="n">
        <v>0.0069</v>
      </c>
      <c r="G60" s="39" t="n"/>
    </row>
    <row r="61">
      <c r="A61" s="38" t="inlineStr">
        <is>
          <t>Hyundai Motor India Ltd.</t>
        </is>
      </c>
      <c r="B61" s="17" t="inlineStr">
        <is>
          <t>INE0V6F01027</t>
        </is>
      </c>
      <c r="C61" s="17" t="inlineStr">
        <is>
          <t>Automobiles</t>
        </is>
      </c>
      <c r="D61" s="156" t="n">
        <v>10905</v>
      </c>
      <c r="E61" s="7" t="n">
        <v>281.83</v>
      </c>
      <c r="F61" s="8" t="n">
        <v>0.0068</v>
      </c>
      <c r="G61" s="39" t="n"/>
    </row>
    <row r="62">
      <c r="A62" s="38" t="inlineStr">
        <is>
          <t>KEI Industries Ltd.</t>
        </is>
      </c>
      <c r="B62" s="17" t="inlineStr">
        <is>
          <t>INE878B01027</t>
        </is>
      </c>
      <c r="C62" s="17" t="inlineStr">
        <is>
          <t>Industrial Products</t>
        </is>
      </c>
      <c r="D62" s="156" t="n">
        <v>6787</v>
      </c>
      <c r="E62" s="7" t="n">
        <v>275.71</v>
      </c>
      <c r="F62" s="8" t="n">
        <v>0.0066</v>
      </c>
      <c r="G62" s="39" t="n"/>
    </row>
    <row r="63">
      <c r="A63" s="38" t="inlineStr">
        <is>
          <t>Abbott India Ltd.</t>
        </is>
      </c>
      <c r="B63" s="17" t="inlineStr">
        <is>
          <t>INE358A01014</t>
        </is>
      </c>
      <c r="C63" s="17" t="inlineStr">
        <is>
          <t>Pharmaceuticals &amp; Biotechnology</t>
        </is>
      </c>
      <c r="D63" s="156" t="n">
        <v>923</v>
      </c>
      <c r="E63" s="7" t="n">
        <v>270.35</v>
      </c>
      <c r="F63" s="8" t="n">
        <v>0.0065</v>
      </c>
      <c r="G63" s="39" t="n"/>
    </row>
    <row r="64">
      <c r="A64" s="38" t="inlineStr">
        <is>
          <t>Endurance Technologies Ltd.</t>
        </is>
      </c>
      <c r="B64" s="17" t="inlineStr">
        <is>
          <t>INE913H01037</t>
        </is>
      </c>
      <c r="C64" s="17" t="inlineStr">
        <is>
          <t>Auto Components</t>
        </is>
      </c>
      <c r="D64" s="156" t="n">
        <v>9788</v>
      </c>
      <c r="E64" s="7" t="n">
        <v>268.72</v>
      </c>
      <c r="F64" s="8" t="n">
        <v>0.0064</v>
      </c>
      <c r="G64" s="39" t="n"/>
    </row>
    <row r="65">
      <c r="A65" s="38" t="inlineStr">
        <is>
          <t>Tata Steel Ltd.</t>
        </is>
      </c>
      <c r="B65" s="17" t="inlineStr">
        <is>
          <t>INE081A01020</t>
        </is>
      </c>
      <c r="C65" s="17" t="inlineStr">
        <is>
          <t>Ferrous Metals</t>
        </is>
      </c>
      <c r="D65" s="156" t="n">
        <v>155961</v>
      </c>
      <c r="E65" s="7" t="n">
        <v>263.22</v>
      </c>
      <c r="F65" s="8" t="n">
        <v>0.0063</v>
      </c>
      <c r="G65" s="39" t="n"/>
    </row>
    <row r="66">
      <c r="A66" s="38" t="inlineStr">
        <is>
          <t>Jindal Steel Ltd.</t>
        </is>
      </c>
      <c r="B66" s="17" t="inlineStr">
        <is>
          <t>INE749A01030</t>
        </is>
      </c>
      <c r="C66" s="17" t="inlineStr">
        <is>
          <t>Ferrous Metals</t>
        </is>
      </c>
      <c r="D66" s="156" t="n">
        <v>24651</v>
      </c>
      <c r="E66" s="7" t="n">
        <v>262.23</v>
      </c>
      <c r="F66" s="8" t="n">
        <v>0.0063</v>
      </c>
      <c r="G66" s="39" t="n"/>
    </row>
    <row r="67">
      <c r="A67" s="38" t="inlineStr">
        <is>
          <t>Power Finance Corporation Ltd.</t>
        </is>
      </c>
      <c r="B67" s="17" t="inlineStr">
        <is>
          <t>INE134E01011</t>
        </is>
      </c>
      <c r="C67" s="17" t="inlineStr">
        <is>
          <t>Finance</t>
        </is>
      </c>
      <c r="D67" s="156" t="n">
        <v>62751</v>
      </c>
      <c r="E67" s="7" t="n">
        <v>257.44</v>
      </c>
      <c r="F67" s="8" t="n">
        <v>0.0062</v>
      </c>
      <c r="G67" s="39" t="n"/>
    </row>
    <row r="68">
      <c r="A68" s="38" t="inlineStr">
        <is>
          <t>IPCA Laboratories Ltd.</t>
        </is>
      </c>
      <c r="B68" s="17" t="inlineStr">
        <is>
          <t>INE571A01038</t>
        </is>
      </c>
      <c r="C68" s="17" t="inlineStr">
        <is>
          <t>Pharmaceuticals &amp; Biotechnology</t>
        </is>
      </c>
      <c r="D68" s="156" t="n">
        <v>17754</v>
      </c>
      <c r="E68" s="7" t="n">
        <v>237.73</v>
      </c>
      <c r="F68" s="8" t="n">
        <v>0.0057</v>
      </c>
      <c r="G68" s="39" t="n"/>
    </row>
    <row r="69">
      <c r="A69" s="38" t="inlineStr">
        <is>
          <t>JSW Steel Ltd.</t>
        </is>
      </c>
      <c r="B69" s="17" t="inlineStr">
        <is>
          <t>INE019A01038</t>
        </is>
      </c>
      <c r="C69" s="17" t="inlineStr">
        <is>
          <t>Ferrous Metals</t>
        </is>
      </c>
      <c r="D69" s="156" t="n">
        <v>20512</v>
      </c>
      <c r="E69" s="7" t="n">
        <v>234.39</v>
      </c>
      <c r="F69" s="8" t="n">
        <v>0.0056</v>
      </c>
      <c r="G69" s="39" t="n"/>
    </row>
    <row r="70">
      <c r="A70" s="38" t="inlineStr">
        <is>
          <t>Shriram Finance Ltd.</t>
        </is>
      </c>
      <c r="B70" s="17" t="inlineStr">
        <is>
          <t>INE721A01047</t>
        </is>
      </c>
      <c r="C70" s="17" t="inlineStr">
        <is>
          <t>Finance</t>
        </is>
      </c>
      <c r="D70" s="156" t="n">
        <v>37581</v>
      </c>
      <c r="E70" s="7" t="n">
        <v>231.54</v>
      </c>
      <c r="F70" s="8" t="n">
        <v>0.0056</v>
      </c>
      <c r="G70" s="39" t="n"/>
    </row>
    <row r="71">
      <c r="A71" s="38" t="inlineStr">
        <is>
          <t>Ashok Leyland Ltd.</t>
        </is>
      </c>
      <c r="B71" s="17" t="inlineStr">
        <is>
          <t>INE208A01029</t>
        </is>
      </c>
      <c r="C71" s="17" t="inlineStr">
        <is>
          <t>Agricultural, Commercial &amp; Construction Vehicles</t>
        </is>
      </c>
      <c r="D71" s="156" t="n">
        <v>158565</v>
      </c>
      <c r="E71" s="7" t="n">
        <v>226.22</v>
      </c>
      <c r="F71" s="8" t="n">
        <v>0.0054</v>
      </c>
      <c r="G71" s="39" t="n"/>
    </row>
    <row r="72">
      <c r="A72" s="38" t="inlineStr">
        <is>
          <t>L&amp;T Finance Ltd.</t>
        </is>
      </c>
      <c r="B72" s="17" t="inlineStr">
        <is>
          <t>INE498L01015</t>
        </is>
      </c>
      <c r="C72" s="17" t="inlineStr">
        <is>
          <t>Finance</t>
        </is>
      </c>
      <c r="D72" s="156" t="n">
        <v>88509</v>
      </c>
      <c r="E72" s="7" t="n">
        <v>220.64</v>
      </c>
      <c r="F72" s="8" t="n">
        <v>0.0053</v>
      </c>
      <c r="G72" s="39" t="n"/>
    </row>
    <row r="73">
      <c r="A73" s="38" t="inlineStr">
        <is>
          <t>KFIN Technologies Ltd.</t>
        </is>
      </c>
      <c r="B73" s="17" t="inlineStr">
        <is>
          <t>INE138Y01010</t>
        </is>
      </c>
      <c r="C73" s="17" t="inlineStr">
        <is>
          <t>Capital Markets</t>
        </is>
      </c>
      <c r="D73" s="156" t="n">
        <v>20692</v>
      </c>
      <c r="E73" s="7" t="n">
        <v>217.62</v>
      </c>
      <c r="F73" s="8" t="n">
        <v>0.0052</v>
      </c>
      <c r="G73" s="39" t="n"/>
    </row>
    <row r="74">
      <c r="A74" s="38" t="inlineStr">
        <is>
          <t>Swiggy Ltd.</t>
        </is>
      </c>
      <c r="B74" s="17" t="inlineStr">
        <is>
          <t>INE00H001014</t>
        </is>
      </c>
      <c r="C74" s="17" t="inlineStr">
        <is>
          <t>Retailing</t>
        </is>
      </c>
      <c r="D74" s="156" t="n">
        <v>50112</v>
      </c>
      <c r="E74" s="7" t="n">
        <v>211.95</v>
      </c>
      <c r="F74" s="8" t="n">
        <v>0.0051</v>
      </c>
      <c r="G74" s="39" t="n"/>
    </row>
    <row r="75">
      <c r="A75" s="38" t="inlineStr">
        <is>
          <t>Krishna Inst of Medical Sciences Ltd.</t>
        </is>
      </c>
      <c r="B75" s="17" t="inlineStr">
        <is>
          <t>INE967H01025</t>
        </is>
      </c>
      <c r="C75" s="17" t="inlineStr">
        <is>
          <t>Healthcare Services</t>
        </is>
      </c>
      <c r="D75" s="156" t="n">
        <v>30206</v>
      </c>
      <c r="E75" s="7" t="n">
        <v>211.49</v>
      </c>
      <c r="F75" s="8" t="n">
        <v>0.0051</v>
      </c>
      <c r="G75" s="39" t="n"/>
    </row>
    <row r="76">
      <c r="A76" s="38" t="inlineStr">
        <is>
          <t>Brigade Enterprises Ltd.</t>
        </is>
      </c>
      <c r="B76" s="17" t="inlineStr">
        <is>
          <t>INE791I01019</t>
        </is>
      </c>
      <c r="C76" s="17" t="inlineStr">
        <is>
          <t>Realty</t>
        </is>
      </c>
      <c r="D76" s="156" t="n">
        <v>23092</v>
      </c>
      <c r="E76" s="7" t="n">
        <v>206.92</v>
      </c>
      <c r="F76" s="8" t="n">
        <v>0.005</v>
      </c>
      <c r="G76" s="39" t="n"/>
    </row>
    <row r="77">
      <c r="A77" s="38" t="inlineStr">
        <is>
          <t>SRF Ltd.</t>
        </is>
      </c>
      <c r="B77" s="17" t="inlineStr">
        <is>
          <t>INE647A01010</t>
        </is>
      </c>
      <c r="C77" s="17" t="inlineStr">
        <is>
          <t>Chemicals &amp; Petrochemicals</t>
        </is>
      </c>
      <c r="D77" s="156" t="n">
        <v>7306</v>
      </c>
      <c r="E77" s="7" t="n">
        <v>206.29</v>
      </c>
      <c r="F77" s="8" t="n">
        <v>0.0049</v>
      </c>
      <c r="G77" s="39" t="n"/>
    </row>
    <row r="78">
      <c r="A78" s="38" t="inlineStr">
        <is>
          <t>Concord Biotech Ltd.</t>
        </is>
      </c>
      <c r="B78" s="17" t="inlineStr">
        <is>
          <t>INE338H01029</t>
        </is>
      </c>
      <c r="C78" s="17" t="inlineStr">
        <is>
          <t>Pharmaceuticals &amp; Biotechnology</t>
        </is>
      </c>
      <c r="D78" s="156" t="n">
        <v>11540</v>
      </c>
      <c r="E78" s="7" t="n">
        <v>190.14</v>
      </c>
      <c r="F78" s="8" t="n">
        <v>0.0046</v>
      </c>
      <c r="G78" s="39" t="n"/>
    </row>
    <row r="79">
      <c r="A79" s="38" t="inlineStr">
        <is>
          <t>Divi's Laboratories Ltd.</t>
        </is>
      </c>
      <c r="B79" s="17" t="inlineStr">
        <is>
          <t>INE361B01024</t>
        </is>
      </c>
      <c r="C79" s="17" t="inlineStr">
        <is>
          <t>Pharmaceuticals &amp; Biotechnology</t>
        </is>
      </c>
      <c r="D79" s="156" t="n">
        <v>3220</v>
      </c>
      <c r="E79" s="7" t="n">
        <v>183.2</v>
      </c>
      <c r="F79" s="8" t="n">
        <v>0.0044</v>
      </c>
      <c r="G79" s="39" t="n"/>
    </row>
    <row r="80">
      <c r="A80" s="38" t="inlineStr">
        <is>
          <t>Radico Khaitan Ltd.</t>
        </is>
      </c>
      <c r="B80" s="17" t="inlineStr">
        <is>
          <t>INE944F01028</t>
        </is>
      </c>
      <c r="C80" s="17" t="inlineStr">
        <is>
          <t>Beverages</t>
        </is>
      </c>
      <c r="D80" s="156" t="n">
        <v>6122</v>
      </c>
      <c r="E80" s="7" t="n">
        <v>176.8</v>
      </c>
      <c r="F80" s="8" t="n">
        <v>0.0042</v>
      </c>
      <c r="G80" s="39" t="n"/>
    </row>
    <row r="81">
      <c r="A81" s="38" t="inlineStr">
        <is>
          <t>JSW Energy Ltd.</t>
        </is>
      </c>
      <c r="B81" s="17" t="inlineStr">
        <is>
          <t>INE121E01018</t>
        </is>
      </c>
      <c r="C81" s="17" t="inlineStr">
        <is>
          <t>Power</t>
        </is>
      </c>
      <c r="D81" s="156" t="n">
        <v>33097</v>
      </c>
      <c r="E81" s="7" t="n">
        <v>175.7</v>
      </c>
      <c r="F81" s="8" t="n">
        <v>0.0042</v>
      </c>
      <c r="G81" s="39" t="n"/>
    </row>
    <row r="82">
      <c r="A82" s="38" t="inlineStr">
        <is>
          <t>Oil India Ltd.</t>
        </is>
      </c>
      <c r="B82" s="17" t="inlineStr">
        <is>
          <t>INE274J01014</t>
        </is>
      </c>
      <c r="C82" s="17" t="inlineStr">
        <is>
          <t>Oil</t>
        </is>
      </c>
      <c r="D82" s="156" t="n">
        <v>42375</v>
      </c>
      <c r="E82" s="7" t="n">
        <v>175.35</v>
      </c>
      <c r="F82" s="8" t="n">
        <v>0.0042</v>
      </c>
      <c r="G82" s="39" t="n"/>
    </row>
    <row r="83">
      <c r="A83" s="38" t="inlineStr">
        <is>
          <t>CG Power and Industrial Solutions Ltd.</t>
        </is>
      </c>
      <c r="B83" s="17" t="inlineStr">
        <is>
          <t>INE067A01029</t>
        </is>
      </c>
      <c r="C83" s="17" t="inlineStr">
        <is>
          <t>Electrical Equipment</t>
        </is>
      </c>
      <c r="D83" s="156" t="n">
        <v>23438</v>
      </c>
      <c r="E83" s="7" t="n">
        <v>173.66</v>
      </c>
      <c r="F83" s="8" t="n">
        <v>0.0042</v>
      </c>
      <c r="G83" s="39" t="n"/>
    </row>
    <row r="84">
      <c r="A84" s="38" t="inlineStr">
        <is>
          <t>Hindalco Industries Ltd.</t>
        </is>
      </c>
      <c r="B84" s="17" t="inlineStr">
        <is>
          <t>INE038A01020</t>
        </is>
      </c>
      <c r="C84" s="17" t="inlineStr">
        <is>
          <t>Non - Ferrous Metals</t>
        </is>
      </c>
      <c r="D84" s="156" t="n">
        <v>22760</v>
      </c>
      <c r="E84" s="7" t="n">
        <v>173.42</v>
      </c>
      <c r="F84" s="8" t="n">
        <v>0.0042</v>
      </c>
      <c r="G84" s="39" t="n"/>
    </row>
    <row r="85">
      <c r="A85" s="38" t="inlineStr">
        <is>
          <t>Jubilant Ingrevia Ltd.</t>
        </is>
      </c>
      <c r="B85" s="17" t="inlineStr">
        <is>
          <t>INE0BY001018</t>
        </is>
      </c>
      <c r="C85" s="17" t="inlineStr">
        <is>
          <t>Chemicals &amp; Petrochemicals</t>
        </is>
      </c>
      <c r="D85" s="156" t="n">
        <v>26719</v>
      </c>
      <c r="E85" s="7" t="n">
        <v>170.83</v>
      </c>
      <c r="F85" s="8" t="n">
        <v>0.0041</v>
      </c>
      <c r="G85" s="39" t="n"/>
    </row>
    <row r="86">
      <c r="A86" s="38" t="inlineStr">
        <is>
          <t>Godrej Properties Ltd.</t>
        </is>
      </c>
      <c r="B86" s="17" t="inlineStr">
        <is>
          <t>INE484J01027</t>
        </is>
      </c>
      <c r="C86" s="17" t="inlineStr">
        <is>
          <t>Realty</t>
        </is>
      </c>
      <c r="D86" s="156" t="n">
        <v>8018</v>
      </c>
      <c r="E86" s="7" t="n">
        <v>157.86</v>
      </c>
      <c r="F86" s="8" t="n">
        <v>0.0038</v>
      </c>
      <c r="G86" s="39" t="n"/>
    </row>
    <row r="87">
      <c r="A87" s="38" t="inlineStr">
        <is>
          <t>APL Apollo Tubes Ltd.</t>
        </is>
      </c>
      <c r="B87" s="17" t="inlineStr">
        <is>
          <t>INE702C01027</t>
        </is>
      </c>
      <c r="C87" s="17" t="inlineStr">
        <is>
          <t>Industrial Products</t>
        </is>
      </c>
      <c r="D87" s="156" t="n">
        <v>9269</v>
      </c>
      <c r="E87" s="7" t="n">
        <v>156.28</v>
      </c>
      <c r="F87" s="8" t="n">
        <v>0.0037</v>
      </c>
      <c r="G87" s="39" t="n"/>
    </row>
    <row r="88">
      <c r="A88" s="38" t="inlineStr">
        <is>
          <t>Havells India Ltd.</t>
        </is>
      </c>
      <c r="B88" s="17" t="inlineStr">
        <is>
          <t>INE176B01034</t>
        </is>
      </c>
      <c r="C88" s="17" t="inlineStr">
        <is>
          <t>Consumer Durables</t>
        </is>
      </c>
      <c r="D88" s="156" t="n">
        <v>10255</v>
      </c>
      <c r="E88" s="7" t="n">
        <v>154.03</v>
      </c>
      <c r="F88" s="8" t="n">
        <v>0.0037</v>
      </c>
      <c r="G88" s="39" t="n"/>
    </row>
    <row r="89">
      <c r="A89" s="38" t="inlineStr">
        <is>
          <t>Alembic Pharmaceuticals Ltd.</t>
        </is>
      </c>
      <c r="B89" s="17" t="inlineStr">
        <is>
          <t>INE901L01018</t>
        </is>
      </c>
      <c r="C89" s="17" t="inlineStr">
        <is>
          <t>Pharmaceuticals &amp; Biotechnology</t>
        </is>
      </c>
      <c r="D89" s="156" t="n">
        <v>16529</v>
      </c>
      <c r="E89" s="7" t="n">
        <v>148.98</v>
      </c>
      <c r="F89" s="8" t="n">
        <v>0.0036</v>
      </c>
      <c r="G89" s="39" t="n"/>
    </row>
    <row r="90">
      <c r="A90" s="38" t="inlineStr">
        <is>
          <t>Jio Financial Services Ltd.</t>
        </is>
      </c>
      <c r="B90" s="17" t="inlineStr">
        <is>
          <t>INE758E01017</t>
        </is>
      </c>
      <c r="C90" s="17" t="inlineStr">
        <is>
          <t>Finance</t>
        </is>
      </c>
      <c r="D90" s="156" t="n">
        <v>49507</v>
      </c>
      <c r="E90" s="7" t="n">
        <v>145.15</v>
      </c>
      <c r="F90" s="8" t="n">
        <v>0.0035</v>
      </c>
      <c r="G90" s="39" t="n"/>
    </row>
    <row r="91">
      <c r="A91" s="38" t="inlineStr">
        <is>
          <t>Dixon Technologies (India) Ltd.</t>
        </is>
      </c>
      <c r="B91" s="17" t="inlineStr">
        <is>
          <t>INE935N01020</t>
        </is>
      </c>
      <c r="C91" s="17" t="inlineStr">
        <is>
          <t>Consumer Durables</t>
        </is>
      </c>
      <c r="D91" s="156" t="n">
        <v>829</v>
      </c>
      <c r="E91" s="7" t="n">
        <v>135.31</v>
      </c>
      <c r="F91" s="8" t="n">
        <v>0.0032</v>
      </c>
      <c r="G91" s="39" t="n"/>
    </row>
    <row r="92">
      <c r="A92" s="38" t="inlineStr">
        <is>
          <t>UNO Minda Ltd.</t>
        </is>
      </c>
      <c r="B92" s="17" t="inlineStr">
        <is>
          <t>INE405E01023</t>
        </is>
      </c>
      <c r="C92" s="17" t="inlineStr">
        <is>
          <t>Auto Components</t>
        </is>
      </c>
      <c r="D92" s="156" t="n">
        <v>10404</v>
      </c>
      <c r="E92" s="7" t="n">
        <v>135.13</v>
      </c>
      <c r="F92" s="8" t="n">
        <v>0.0032</v>
      </c>
      <c r="G92" s="39" t="n"/>
    </row>
    <row r="93">
      <c r="A93" s="38" t="inlineStr">
        <is>
          <t>The Phoenix Mills Ltd.</t>
        </is>
      </c>
      <c r="B93" s="17" t="inlineStr">
        <is>
          <t>INE211B01039</t>
        </is>
      </c>
      <c r="C93" s="17" t="inlineStr">
        <is>
          <t>Realty</t>
        </is>
      </c>
      <c r="D93" s="156" t="n">
        <v>8552</v>
      </c>
      <c r="E93" s="7" t="n">
        <v>133.03</v>
      </c>
      <c r="F93" s="8" t="n">
        <v>0.0032</v>
      </c>
      <c r="G93" s="39" t="n"/>
    </row>
    <row r="94">
      <c r="A94" s="38" t="inlineStr">
        <is>
          <t>Jyoti CNC Automation Ltd.</t>
        </is>
      </c>
      <c r="B94" s="17" t="inlineStr">
        <is>
          <t>INE980O01024</t>
        </is>
      </c>
      <c r="C94" s="17" t="inlineStr">
        <is>
          <t>Industrial Manufacturing</t>
        </is>
      </c>
      <c r="D94" s="156" t="n">
        <v>15219</v>
      </c>
      <c r="E94" s="7" t="n">
        <v>129.35</v>
      </c>
      <c r="F94" s="8" t="n">
        <v>0.0031</v>
      </c>
      <c r="G94" s="39" t="n"/>
    </row>
    <row r="95">
      <c r="A95" s="38" t="inlineStr">
        <is>
          <t>The Federal Bank Ltd.</t>
        </is>
      </c>
      <c r="B95" s="17" t="inlineStr">
        <is>
          <t>INE171A01029</t>
        </is>
      </c>
      <c r="C95" s="17" t="inlineStr">
        <is>
          <t>Banks</t>
        </is>
      </c>
      <c r="D95" s="156" t="n">
        <v>65169</v>
      </c>
      <c r="E95" s="7" t="n">
        <v>125.73</v>
      </c>
      <c r="F95" s="8" t="n">
        <v>0.003</v>
      </c>
      <c r="G95" s="39" t="n"/>
    </row>
    <row r="96">
      <c r="A96" s="38" t="inlineStr">
        <is>
          <t>Siemens Energy India Ltd.</t>
        </is>
      </c>
      <c r="B96" s="17" t="inlineStr">
        <is>
          <t>INE1NPP01017</t>
        </is>
      </c>
      <c r="C96" s="17" t="inlineStr">
        <is>
          <t>Electrical Equipment</t>
        </is>
      </c>
      <c r="D96" s="156" t="n">
        <v>2526</v>
      </c>
      <c r="E96" s="7" t="n">
        <v>86.70999999999999</v>
      </c>
      <c r="F96" s="8" t="n">
        <v>0.0021</v>
      </c>
      <c r="G96" s="39" t="n"/>
    </row>
    <row r="97">
      <c r="A97" s="38" t="inlineStr">
        <is>
          <t>HDB Financial Services Ltd.</t>
        </is>
      </c>
      <c r="B97" s="17" t="inlineStr">
        <is>
          <t>INE756I01012</t>
        </is>
      </c>
      <c r="C97" s="17" t="inlineStr">
        <is>
          <t>Finance</t>
        </is>
      </c>
      <c r="D97" s="156" t="n">
        <v>5547</v>
      </c>
      <c r="E97" s="7" t="n">
        <v>41.62</v>
      </c>
      <c r="F97" s="8" t="n">
        <v>0.001</v>
      </c>
      <c r="G97" s="39" t="n"/>
    </row>
    <row r="98">
      <c r="A98" s="38" t="inlineStr">
        <is>
          <t>Vishal Mega Mart Ltd</t>
        </is>
      </c>
      <c r="B98" s="17" t="inlineStr">
        <is>
          <t>INE01EA01019</t>
        </is>
      </c>
      <c r="C98" s="17" t="inlineStr">
        <is>
          <t>Retailing</t>
        </is>
      </c>
      <c r="D98" s="156" t="n">
        <v>14358</v>
      </c>
      <c r="E98" s="7" t="n">
        <v>21.39</v>
      </c>
      <c r="F98" s="8" t="n">
        <v>0.0005</v>
      </c>
      <c r="G98" s="39" t="n"/>
    </row>
    <row r="99">
      <c r="A99" s="40" t="inlineStr">
        <is>
          <t>Sub Total</t>
        </is>
      </c>
      <c r="B99" s="18" t="n"/>
      <c r="C99" s="18" t="n"/>
      <c r="D99" s="157" t="n"/>
      <c r="E99" s="20" t="n">
        <v>40567.32</v>
      </c>
      <c r="F99" s="21" t="n">
        <v>0.9725</v>
      </c>
      <c r="G99" s="41" t="n"/>
    </row>
    <row r="100">
      <c r="A100" s="38" t="n"/>
      <c r="B100" s="17" t="n"/>
      <c r="C100" s="17" t="n"/>
      <c r="D100" s="156" t="n"/>
      <c r="E100" s="7" t="n"/>
      <c r="F100" s="8" t="n"/>
      <c r="G100" s="39" t="n"/>
    </row>
    <row r="101">
      <c r="A101" s="40" t="inlineStr">
        <is>
          <t>(b) Unlisted</t>
        </is>
      </c>
      <c r="B101" s="17" t="n"/>
      <c r="C101" s="17" t="n"/>
      <c r="D101" s="156" t="n"/>
      <c r="E101" s="7" t="n"/>
      <c r="F101" s="8" t="n"/>
      <c r="G101" s="39" t="n"/>
    </row>
    <row r="102">
      <c r="A102" s="40" t="inlineStr">
        <is>
          <t>Sub Total</t>
        </is>
      </c>
      <c r="B102" s="17" t="n"/>
      <c r="C102" s="17" t="n"/>
      <c r="D102" s="156" t="n"/>
      <c r="E102" s="7" t="inlineStr">
        <is>
          <t>Nil</t>
        </is>
      </c>
      <c r="F102" s="7" t="inlineStr">
        <is>
          <t>Nil</t>
        </is>
      </c>
      <c r="G102" s="39" t="n"/>
    </row>
    <row r="103">
      <c r="A103" s="42" t="inlineStr">
        <is>
          <t>TOTAL</t>
        </is>
      </c>
      <c r="B103" s="145" t="n"/>
      <c r="C103" s="145" t="n"/>
      <c r="D103" s="158" t="n"/>
      <c r="E103" s="20" t="n">
        <v>40567.32</v>
      </c>
      <c r="F103" s="21" t="n">
        <v>0.9725</v>
      </c>
      <c r="G103" s="41" t="n"/>
    </row>
    <row r="104">
      <c r="A104" s="38" t="n"/>
      <c r="B104" s="17" t="n"/>
      <c r="C104" s="17" t="n"/>
      <c r="D104" s="156" t="n"/>
      <c r="E104" s="7" t="n"/>
      <c r="F104" s="8" t="n"/>
      <c r="G104" s="39" t="n"/>
    </row>
    <row r="105">
      <c r="A105" s="89" t="inlineStr">
        <is>
          <t>Debt Instruments</t>
        </is>
      </c>
      <c r="B105" s="17" t="n"/>
      <c r="C105" s="17" t="n"/>
      <c r="D105" s="156" t="n"/>
      <c r="E105" s="7" t="n"/>
      <c r="F105" s="8" t="n"/>
      <c r="G105" s="39" t="n"/>
    </row>
    <row r="106">
      <c r="A106" s="89" t="inlineStr">
        <is>
          <t>(a) Non-convertible Preference share</t>
        </is>
      </c>
      <c r="B106" s="17" t="n"/>
      <c r="C106" s="17" t="n"/>
      <c r="D106" s="156" t="n"/>
      <c r="E106" s="7" t="n"/>
      <c r="F106" s="8" t="n"/>
      <c r="G106" s="39" t="n"/>
    </row>
    <row r="107">
      <c r="A107" s="89" t="inlineStr">
        <is>
          <t>Listed / Awaiting listing on Stock Exchanges</t>
        </is>
      </c>
      <c r="B107" s="17" t="n"/>
      <c r="C107" s="17" t="n"/>
      <c r="D107" s="156" t="n"/>
      <c r="E107" s="7" t="n"/>
      <c r="F107" s="8" t="n"/>
      <c r="G107" s="39" t="n"/>
    </row>
    <row r="108">
      <c r="A108" s="88" t="inlineStr">
        <is>
          <t>6% TVS MOTOR CO LTD NCRPS</t>
        </is>
      </c>
      <c r="B108" s="17" t="inlineStr">
        <is>
          <t>INE494B04019</t>
        </is>
      </c>
      <c r="C108" s="17" t="inlineStr">
        <is>
          <t>Automobiles</t>
        </is>
      </c>
      <c r="D108" s="156" t="n">
        <v>41580</v>
      </c>
      <c r="E108" s="7" t="n">
        <v>4.18</v>
      </c>
      <c r="F108" s="8" t="n">
        <v>0.0001</v>
      </c>
      <c r="G108" s="39" t="n"/>
    </row>
    <row r="109">
      <c r="A109" s="89" t="inlineStr">
        <is>
          <t>Sub Total</t>
        </is>
      </c>
      <c r="B109" s="18" t="n"/>
      <c r="C109" s="18" t="n"/>
      <c r="D109" s="157" t="n"/>
      <c r="E109" s="20" t="n">
        <v>4.18</v>
      </c>
      <c r="F109" s="21" t="n">
        <v>0.0001</v>
      </c>
      <c r="G109" s="39" t="n"/>
    </row>
    <row r="110">
      <c r="A110" s="96" t="n"/>
      <c r="B110" s="18" t="n"/>
      <c r="C110" s="18" t="n"/>
      <c r="D110" s="157" t="n"/>
      <c r="E110" s="14" t="n"/>
      <c r="F110" s="15" t="n"/>
      <c r="G110" s="39" t="n"/>
    </row>
    <row r="111">
      <c r="A111" s="42" t="inlineStr">
        <is>
          <t>TOTAL</t>
        </is>
      </c>
      <c r="B111" s="145" t="n"/>
      <c r="C111" s="145" t="n"/>
      <c r="D111" s="158" t="n"/>
      <c r="E111" s="14" t="n">
        <v>4.18</v>
      </c>
      <c r="F111" s="15" t="n">
        <v>0.0001</v>
      </c>
      <c r="G111" s="41" t="n"/>
    </row>
    <row r="112">
      <c r="A112" s="38" t="n"/>
      <c r="B112" s="17" t="n"/>
      <c r="C112" s="17" t="n"/>
      <c r="D112" s="156" t="n"/>
      <c r="E112" s="7" t="n"/>
      <c r="F112" s="8" t="n"/>
      <c r="G112" s="39" t="n"/>
    </row>
    <row r="113">
      <c r="A113" s="40" t="inlineStr">
        <is>
          <t>Investment in Mutual fund</t>
        </is>
      </c>
      <c r="B113" s="17" t="n"/>
      <c r="C113" s="17" t="n"/>
      <c r="D113" s="156" t="n"/>
      <c r="E113" s="7" t="n"/>
      <c r="F113" s="8" t="n"/>
      <c r="G113" s="39" t="n"/>
    </row>
    <row r="114">
      <c r="A114" s="38" t="inlineStr">
        <is>
          <t>Edelweiss Liquid Fund - Direct Pl -Gr</t>
        </is>
      </c>
      <c r="B114" s="17" t="inlineStr">
        <is>
          <t>INF754K01GM4</t>
        </is>
      </c>
      <c r="C114" s="17" t="n"/>
      <c r="D114" s="156" t="n">
        <v>5792.648</v>
      </c>
      <c r="E114" s="7" t="n">
        <v>200.29</v>
      </c>
      <c r="F114" s="8" t="n">
        <v>0.0048</v>
      </c>
      <c r="G114" s="39" t="n"/>
    </row>
    <row r="115">
      <c r="A115" s="38" t="n"/>
      <c r="B115" s="17" t="n"/>
      <c r="C115" s="17" t="n"/>
      <c r="D115" s="156" t="n"/>
      <c r="E115" s="7" t="n"/>
      <c r="F115" s="8" t="n"/>
      <c r="G115" s="39" t="n"/>
    </row>
    <row r="116">
      <c r="A116" s="42" t="inlineStr">
        <is>
          <t>TOTAL</t>
        </is>
      </c>
      <c r="B116" s="145" t="n"/>
      <c r="C116" s="145" t="n"/>
      <c r="D116" s="158" t="n"/>
      <c r="E116" s="20" t="n">
        <v>200.29</v>
      </c>
      <c r="F116" s="21" t="n">
        <v>0.0048</v>
      </c>
      <c r="G116" s="41" t="n"/>
    </row>
    <row r="117">
      <c r="A117" s="38" t="n"/>
      <c r="B117" s="17" t="n"/>
      <c r="C117" s="17" t="n"/>
      <c r="D117" s="156" t="n"/>
      <c r="E117" s="7" t="n"/>
      <c r="F117" s="8" t="n"/>
      <c r="G117" s="39" t="n"/>
    </row>
    <row r="118">
      <c r="A118" s="40" t="inlineStr">
        <is>
          <t>TREPS / Reverse Repo</t>
        </is>
      </c>
      <c r="B118" s="17" t="n"/>
      <c r="C118" s="17" t="n"/>
      <c r="D118" s="156" t="n"/>
      <c r="E118" s="7" t="n"/>
      <c r="F118" s="8" t="n"/>
      <c r="G118" s="39" t="n"/>
    </row>
    <row r="119">
      <c r="A119" s="38" t="inlineStr">
        <is>
          <t>Clearing Corporation of India Ltd.</t>
        </is>
      </c>
      <c r="B119" s="17" t="n"/>
      <c r="C119" s="17" t="n"/>
      <c r="D119" s="156" t="n"/>
      <c r="E119" s="7" t="n">
        <v>897.87</v>
      </c>
      <c r="F119" s="8" t="n">
        <v>0.0215</v>
      </c>
      <c r="G119" s="39" t="n">
        <v>0.05471</v>
      </c>
    </row>
    <row r="120">
      <c r="A120" s="40" t="inlineStr">
        <is>
          <t>Sub Total</t>
        </is>
      </c>
      <c r="B120" s="18" t="n"/>
      <c r="C120" s="18" t="n"/>
      <c r="D120" s="157" t="n"/>
      <c r="E120" s="20" t="n">
        <v>897.87</v>
      </c>
      <c r="F120" s="21" t="n">
        <v>0.0215</v>
      </c>
      <c r="G120" s="41" t="n"/>
    </row>
    <row r="121">
      <c r="A121" s="38" t="n"/>
      <c r="B121" s="17" t="n"/>
      <c r="C121" s="17" t="n"/>
      <c r="D121" s="156" t="n"/>
      <c r="E121" s="7" t="n"/>
      <c r="F121" s="8" t="n"/>
      <c r="G121" s="39" t="n"/>
    </row>
    <row r="122">
      <c r="A122" s="42" t="inlineStr">
        <is>
          <t>TOTAL</t>
        </is>
      </c>
      <c r="B122" s="145" t="n"/>
      <c r="C122" s="145" t="n"/>
      <c r="D122" s="158" t="n"/>
      <c r="E122" s="20" t="n">
        <v>897.87</v>
      </c>
      <c r="F122" s="21" t="n">
        <v>0.0215</v>
      </c>
      <c r="G122" s="41" t="n"/>
    </row>
    <row r="123">
      <c r="A123" s="38" t="inlineStr">
        <is>
          <t>Accrued Interest</t>
        </is>
      </c>
      <c r="B123" s="17" t="n"/>
      <c r="C123" s="17" t="n"/>
      <c r="D123" s="156" t="n"/>
      <c r="E123" s="7" t="n">
        <v>0.1345814</v>
      </c>
      <c r="F123" s="59" t="inlineStr">
        <is>
          <t>$0.00%</t>
        </is>
      </c>
      <c r="G123" s="39" t="n"/>
    </row>
    <row r="124">
      <c r="A124" s="38" t="inlineStr">
        <is>
          <t>Net Receivables/(Payables)</t>
        </is>
      </c>
      <c r="B124" s="17" t="n"/>
      <c r="C124" s="17" t="n"/>
      <c r="D124" s="156" t="n"/>
      <c r="E124" s="7" t="n">
        <v>44.5754186</v>
      </c>
      <c r="F124" s="8" t="n">
        <v>0.001097</v>
      </c>
      <c r="G124" s="39" t="n">
        <v>0.05471</v>
      </c>
    </row>
    <row r="125">
      <c r="A125" s="45" t="inlineStr">
        <is>
          <t>GRAND TOTAL</t>
        </is>
      </c>
      <c r="B125" s="19" t="n"/>
      <c r="C125" s="19" t="n"/>
      <c r="D125" s="161" t="n"/>
      <c r="E125" s="14" t="n">
        <v>41714.37</v>
      </c>
      <c r="F125" s="15" t="n">
        <v>1</v>
      </c>
      <c r="G125" s="46" t="n"/>
    </row>
    <row r="126">
      <c r="A126" s="29" t="n"/>
      <c r="G126" s="30" t="n"/>
    </row>
    <row r="127">
      <c r="A127" s="47" t="inlineStr">
        <is>
          <t xml:space="preserve">$ Less than 0.01% of Net Asset Value </t>
        </is>
      </c>
      <c r="G127" s="30" t="n"/>
    </row>
    <row r="128">
      <c r="A128" s="29" t="n"/>
      <c r="G128" s="30" t="n"/>
    </row>
    <row r="129">
      <c r="A129" s="47" t="inlineStr">
        <is>
          <t>Notes:</t>
        </is>
      </c>
      <c r="G129" s="30" t="n"/>
    </row>
    <row r="130">
      <c r="A130" s="48" t="inlineStr">
        <is>
          <t>1. Security in default beyond its maturiy date</t>
        </is>
      </c>
      <c r="B130" s="49" t="inlineStr">
        <is>
          <t>NIL</t>
        </is>
      </c>
      <c r="G130" s="30" t="n"/>
    </row>
    <row r="131">
      <c r="A131" s="29" t="inlineStr">
        <is>
          <t>2. Net Asset Value (Rs. per unit)</t>
        </is>
      </c>
      <c r="G131" s="30" t="n"/>
    </row>
    <row r="132">
      <c r="A132" s="29" t="inlineStr">
        <is>
          <t>Plan /option (Face Value 10)</t>
        </is>
      </c>
      <c r="B132" s="49" t="inlineStr">
        <is>
          <t>As on</t>
        </is>
      </c>
      <c r="C132" s="49" t="inlineStr">
        <is>
          <t>As on</t>
        </is>
      </c>
      <c r="G132" s="30" t="n"/>
    </row>
    <row r="133">
      <c r="A133" s="29" t="n"/>
      <c r="B133" s="50" t="n">
        <v>45747</v>
      </c>
      <c r="C133" s="50" t="n">
        <v>45930</v>
      </c>
      <c r="G133" s="30" t="n"/>
    </row>
    <row r="134">
      <c r="A134" s="29" t="inlineStr">
        <is>
          <t>Direct Plan Growth Option</t>
        </is>
      </c>
      <c r="B134" s="72" t="n">
        <v>119.6</v>
      </c>
      <c r="C134" t="n">
        <v>128.41</v>
      </c>
      <c r="G134" s="51" t="n"/>
    </row>
    <row r="135">
      <c r="A135" s="29" t="inlineStr">
        <is>
          <t>Direct Plan IDCW Option</t>
        </is>
      </c>
      <c r="B135" t="n">
        <v>40.44</v>
      </c>
      <c r="C135" t="n">
        <v>43.42</v>
      </c>
      <c r="G135" s="51" t="n"/>
    </row>
    <row r="136">
      <c r="A136" s="29" t="inlineStr">
        <is>
          <t>Regular Plan Growth Option</t>
        </is>
      </c>
      <c r="B136" t="n">
        <v>101.63</v>
      </c>
      <c r="C136" t="n">
        <v>108.23</v>
      </c>
      <c r="G136" s="51" t="n"/>
    </row>
    <row r="137">
      <c r="A137" s="29" t="inlineStr">
        <is>
          <t>Regular Plan IDCW Option</t>
        </is>
      </c>
      <c r="B137" s="72" t="n">
        <v>27.2</v>
      </c>
      <c r="C137" t="n">
        <v>28.97</v>
      </c>
      <c r="G137" s="51" t="n"/>
    </row>
    <row r="138">
      <c r="A138" s="29" t="n"/>
      <c r="G138" s="51" t="n"/>
    </row>
    <row r="139">
      <c r="A139" s="29" t="inlineStr">
        <is>
          <t xml:space="preserve">3. Total Dividend (Net) declared during the half year period </t>
        </is>
      </c>
      <c r="B139" s="49" t="inlineStr">
        <is>
          <t>NIL</t>
        </is>
      </c>
      <c r="G139" s="30" t="n"/>
    </row>
    <row r="140">
      <c r="A140" s="29" t="inlineStr">
        <is>
          <t>4. Bonus was declared during the half year period</t>
        </is>
      </c>
      <c r="B140" s="49" t="inlineStr">
        <is>
          <t>NIL</t>
        </is>
      </c>
      <c r="G140" s="30" t="n"/>
    </row>
    <row r="141" ht="29" customHeight="1">
      <c r="A141" s="48" t="inlineStr">
        <is>
          <t>5. Investment in Repo of Corporate Debt Securities as at September 30, 2025</t>
        </is>
      </c>
      <c r="B141" s="49" t="inlineStr">
        <is>
          <t>NIL</t>
        </is>
      </c>
      <c r="G141" s="30" t="n"/>
    </row>
    <row r="142">
      <c r="A142" s="48" t="inlineStr">
        <is>
          <t>6. Investment in foreign securities/ADRs/GDRs as at September 30,2025</t>
        </is>
      </c>
      <c r="B142" s="49" t="inlineStr">
        <is>
          <t>NIL</t>
        </is>
      </c>
      <c r="G142" s="30" t="n"/>
    </row>
    <row r="143">
      <c r="A143" s="29" t="inlineStr">
        <is>
          <t>7. Portfolio Turnover Ratio</t>
        </is>
      </c>
      <c r="B143" s="52" t="n">
        <v>0.2687</v>
      </c>
      <c r="G143" s="30" t="n"/>
    </row>
    <row r="144" ht="29" customHeight="1">
      <c r="A144" s="48" t="inlineStr">
        <is>
          <t>8. Total gross exposure to derivative instruments (excluding reversed positions) as at September 30, 2025 (Rs. in Lakhs)</t>
        </is>
      </c>
      <c r="B144" s="49" t="inlineStr">
        <is>
          <t>NIL</t>
        </is>
      </c>
      <c r="G144" s="30" t="n"/>
    </row>
    <row r="145" ht="29" customHeight="1">
      <c r="A145" s="48" t="inlineStr">
        <is>
          <t>9. Margin Deposits includes Margin money placed on derivatives other than margin money placed with bank</t>
        </is>
      </c>
      <c r="B145" s="49" t="inlineStr">
        <is>
          <t>NIL</t>
        </is>
      </c>
      <c r="G145" s="30" t="n"/>
    </row>
    <row r="146" ht="29" customHeight="1">
      <c r="A146" s="48" t="inlineStr">
        <is>
          <t>10. Value of investment made by other schemes under same management (Rs. In Lakhs)</t>
        </is>
      </c>
      <c r="B146" s="49" t="inlineStr">
        <is>
          <t>NIL</t>
        </is>
      </c>
      <c r="G146" s="30" t="n"/>
    </row>
    <row r="147">
      <c r="A147" s="48" t="inlineStr">
        <is>
          <t>11. Number of instance of deviation In valuation of securities</t>
        </is>
      </c>
      <c r="B147" s="49" t="inlineStr">
        <is>
          <t>NIL</t>
        </is>
      </c>
      <c r="G147" s="30" t="n"/>
    </row>
    <row r="148" ht="15" customHeight="1" thickBot="1">
      <c r="A148" s="54" t="inlineStr">
        <is>
          <t>12. Total value and percentage of illiquid equity shares / securities</t>
        </is>
      </c>
      <c r="B148" s="55" t="inlineStr">
        <is>
          <t>NIL</t>
        </is>
      </c>
      <c r="C148" s="56" t="n"/>
      <c r="D148" s="56" t="n"/>
      <c r="E148" s="56" t="n"/>
      <c r="F148" s="56" t="n"/>
      <c r="G148" s="57" t="n"/>
    </row>
    <row r="150" ht="70" customHeight="1">
      <c r="A150" s="177" t="inlineStr">
        <is>
          <t>Scheme Name</t>
        </is>
      </c>
      <c r="B150" s="177" t="inlineStr">
        <is>
          <t>Risk- O - Meter</t>
        </is>
      </c>
      <c r="C150" s="177" t="inlineStr">
        <is>
          <t>Benchmark of the Scheme</t>
        </is>
      </c>
      <c r="D150" s="177" t="inlineStr">
        <is>
          <t>Benchmark Risk-o-meter</t>
        </is>
      </c>
    </row>
    <row r="151" ht="70" customHeight="1">
      <c r="A151" s="177" t="inlineStr">
        <is>
          <t>Edelweiss ELSS Tax saver Fund</t>
        </is>
      </c>
      <c r="B151" s="177" t="n"/>
      <c r="C151" s="177" t="inlineStr">
        <is>
          <t>NIFTY 500 TRI</t>
        </is>
      </c>
      <c r="D151" s="177" t="n"/>
      <c r="E151" t="inlineStr"/>
    </row>
  </sheetData>
  <mergeCells count="2">
    <mergeCell ref="A3:G3"/>
    <mergeCell ref="A4:G4"/>
  </mergeCells>
  <pageMargins left="0.7" right="0.7" top="0.75" bottom="0.75" header="0.3" footer="0.3"/>
  <pageSetup orientation="portrait" horizontalDpi="300" verticalDpi="300"/>
  <drawing xmlns:r="http://schemas.openxmlformats.org/officeDocument/2006/relationships" r:id="rId1"/>
</worksheet>
</file>

<file path=xl/worksheets/sheet34.xml><?xml version="1.0" encoding="utf-8"?>
<worksheet xmlns="http://schemas.openxmlformats.org/spreadsheetml/2006/main">
  <sheetPr>
    <outlinePr summaryBelow="1" summaryRight="1"/>
    <pageSetUpPr/>
  </sheetPr>
  <dimension ref="A1:H90"/>
  <sheetViews>
    <sheetView showGridLines="0" workbookViewId="0">
      <pane ySplit="6" topLeftCell="A7" activePane="bottomLeft" state="frozen"/>
      <selection activeCell="A7" sqref="A7"/>
      <selection pane="bottomLeft" activeCell="A7" sqref="A7"/>
    </sheetView>
  </sheetViews>
  <sheetFormatPr baseColWidth="8" defaultRowHeight="14.5"/>
  <cols>
    <col width="70.1796875" customWidth="1" min="1" max="1"/>
    <col width="22" customWidth="1" min="2" max="2"/>
    <col width="30" bestFit="1" customWidth="1" min="3" max="3"/>
    <col width="22" customWidth="1" min="4" max="4"/>
    <col width="16.453125" customWidth="1" min="5" max="5"/>
    <col width="22" customWidth="1" min="6" max="6"/>
    <col width="6.1796875" bestFit="1" customWidth="1" style="2" min="7" max="7"/>
    <col width="70.26953125" bestFit="1" customWidth="1" min="12" max="12"/>
    <col width="10.81640625" bestFit="1" customWidth="1" min="13" max="13"/>
    <col width="10.54296875" bestFit="1" customWidth="1" min="14" max="14"/>
    <col width="12" bestFit="1" customWidth="1" min="15" max="15"/>
    <col width="12.54296875" customWidth="1" min="16" max="16"/>
  </cols>
  <sheetData>
    <row r="1">
      <c r="A1" s="85" t="inlineStr">
        <is>
          <t>Edelweiss Mutual Fund</t>
        </is>
      </c>
    </row>
    <row r="2" ht="29.5" customHeight="1" thickBot="1">
      <c r="A2" s="86" t="inlineStr">
        <is>
          <t xml:space="preserve">Edelweiss House, 10th Floor, Off. C.S.T. Road, Kalina, Santacruz (E), Mumbai 400098, Maharashtra  </t>
        </is>
      </c>
    </row>
    <row r="3" ht="36.75" customHeight="1">
      <c r="A3" s="148" t="inlineStr">
        <is>
          <t>PORTFOLIO STATEMENT OF EDELWEISS FOCUSED FUND AS ON SEPTEMBER 30, 2025</t>
        </is>
      </c>
      <c r="B3" s="149" t="n"/>
      <c r="C3" s="149" t="n"/>
      <c r="D3" s="149" t="n"/>
      <c r="E3" s="149" t="n"/>
      <c r="F3" s="149" t="n"/>
      <c r="G3" s="150" t="n"/>
      <c r="H3" s="28">
        <f>HYPERLINK("[EDEL_HY Portfolio 30-Sep-2025 Final.xlsx]Index!A1","Index")</f>
        <v/>
      </c>
    </row>
    <row r="4" ht="19.5" customHeight="1">
      <c r="A4" s="151" t="inlineStr">
        <is>
          <t>(An open-ended equity scheme investing in maximum 30 stocks, with focus in multi-cap space)</t>
        </is>
      </c>
      <c r="G4" s="51" t="n"/>
    </row>
    <row r="5">
      <c r="A5" s="29" t="n"/>
      <c r="G5" s="30" t="n"/>
    </row>
    <row r="6" ht="48" customHeight="1">
      <c r="A6" s="31" t="inlineStr">
        <is>
          <t>Name of the Instrument</t>
        </is>
      </c>
      <c r="B6" s="32" t="inlineStr">
        <is>
          <t>ISIN</t>
        </is>
      </c>
      <c r="C6" s="32" t="inlineStr">
        <is>
          <t>Rating/Industry</t>
        </is>
      </c>
      <c r="D6" s="152" t="inlineStr">
        <is>
          <t>Quantity</t>
        </is>
      </c>
      <c r="E6" s="34" t="inlineStr">
        <is>
          <t>Market/Fair Value(Rs. In Lacs)</t>
        </is>
      </c>
      <c r="F6" s="34" t="inlineStr">
        <is>
          <t>% to Net Assets</t>
        </is>
      </c>
      <c r="G6" s="35" t="inlineStr">
        <is>
          <t>YIELD</t>
        </is>
      </c>
    </row>
    <row r="7">
      <c r="A7" s="36" t="n"/>
      <c r="B7" s="16" t="n"/>
      <c r="C7" s="16" t="n"/>
      <c r="D7" s="153" t="n"/>
      <c r="E7" s="154" t="n"/>
      <c r="F7" s="155" t="n"/>
      <c r="G7" s="37" t="n"/>
    </row>
    <row r="8">
      <c r="A8" s="40" t="inlineStr">
        <is>
          <t>Equity &amp; Equity related</t>
        </is>
      </c>
      <c r="B8" s="17" t="n"/>
      <c r="C8" s="17" t="n"/>
      <c r="D8" s="156" t="n"/>
      <c r="E8" s="7" t="n"/>
      <c r="F8" s="8" t="n"/>
      <c r="G8" s="39" t="n"/>
    </row>
    <row r="9">
      <c r="A9" s="40" t="inlineStr">
        <is>
          <t>(a)Listed / Awaiting listing on Stock Exchanges</t>
        </is>
      </c>
      <c r="B9" s="17" t="n"/>
      <c r="C9" s="17" t="n"/>
      <c r="D9" s="156" t="n"/>
      <c r="E9" s="7" t="n"/>
      <c r="F9" s="8" t="n"/>
      <c r="G9" s="39" t="n"/>
    </row>
    <row r="10">
      <c r="A10" s="38" t="inlineStr">
        <is>
          <t>HDFC Bank Ltd.</t>
        </is>
      </c>
      <c r="B10" s="17" t="inlineStr">
        <is>
          <t>INE040A01034</t>
        </is>
      </c>
      <c r="C10" s="17" t="inlineStr">
        <is>
          <t>Banks</t>
        </is>
      </c>
      <c r="D10" s="156" t="n">
        <v>801005</v>
      </c>
      <c r="E10" s="7" t="n">
        <v>7617.56</v>
      </c>
      <c r="F10" s="8" t="n">
        <v>0.077</v>
      </c>
      <c r="G10" s="39" t="n"/>
    </row>
    <row r="11">
      <c r="A11" s="38" t="inlineStr">
        <is>
          <t>ICICI Bank Ltd.</t>
        </is>
      </c>
      <c r="B11" s="17" t="inlineStr">
        <is>
          <t>INE090A01021</t>
        </is>
      </c>
      <c r="C11" s="17" t="inlineStr">
        <is>
          <t>Banks</t>
        </is>
      </c>
      <c r="D11" s="156" t="n">
        <v>448233</v>
      </c>
      <c r="E11" s="7" t="n">
        <v>6042.18</v>
      </c>
      <c r="F11" s="8" t="n">
        <v>0.0611</v>
      </c>
      <c r="G11" s="39" t="n"/>
    </row>
    <row r="12">
      <c r="A12" s="38" t="inlineStr">
        <is>
          <t>Reliance Industries Ltd.</t>
        </is>
      </c>
      <c r="B12" s="17" t="inlineStr">
        <is>
          <t>INE002A01018</t>
        </is>
      </c>
      <c r="C12" s="17" t="inlineStr">
        <is>
          <t>Petroleum Products</t>
        </is>
      </c>
      <c r="D12" s="156" t="n">
        <v>428735</v>
      </c>
      <c r="E12" s="7" t="n">
        <v>5847.95</v>
      </c>
      <c r="F12" s="8" t="n">
        <v>0.0591</v>
      </c>
      <c r="G12" s="39" t="n"/>
    </row>
    <row r="13">
      <c r="A13" s="38" t="inlineStr">
        <is>
          <t>Larsen &amp; Toubro Ltd.</t>
        </is>
      </c>
      <c r="B13" s="17" t="inlineStr">
        <is>
          <t>INE018A01030</t>
        </is>
      </c>
      <c r="C13" s="17" t="inlineStr">
        <is>
          <t>Construction</t>
        </is>
      </c>
      <c r="D13" s="156" t="n">
        <v>152307</v>
      </c>
      <c r="E13" s="7" t="n">
        <v>5572.91</v>
      </c>
      <c r="F13" s="8" t="n">
        <v>0.0563</v>
      </c>
      <c r="G13" s="39" t="n"/>
    </row>
    <row r="14">
      <c r="A14" s="38" t="inlineStr">
        <is>
          <t>Infosys Ltd.</t>
        </is>
      </c>
      <c r="B14" s="17" t="inlineStr">
        <is>
          <t>INE009A01021</t>
        </is>
      </c>
      <c r="C14" s="17" t="inlineStr">
        <is>
          <t>IT - Software</t>
        </is>
      </c>
      <c r="D14" s="156" t="n">
        <v>284016</v>
      </c>
      <c r="E14" s="7" t="n">
        <v>4094.94</v>
      </c>
      <c r="F14" s="8" t="n">
        <v>0.0414</v>
      </c>
      <c r="G14" s="39" t="n"/>
    </row>
    <row r="15">
      <c r="A15" s="38" t="inlineStr">
        <is>
          <t>Marico Ltd.</t>
        </is>
      </c>
      <c r="B15" s="17" t="inlineStr">
        <is>
          <t>INE196A01026</t>
        </is>
      </c>
      <c r="C15" s="17" t="inlineStr">
        <is>
          <t>Agricultural Food &amp; other Products</t>
        </is>
      </c>
      <c r="D15" s="156" t="n">
        <v>575260</v>
      </c>
      <c r="E15" s="7" t="n">
        <v>4011.86</v>
      </c>
      <c r="F15" s="8" t="n">
        <v>0.0406</v>
      </c>
      <c r="G15" s="39" t="n"/>
    </row>
    <row r="16">
      <c r="A16" s="38" t="inlineStr">
        <is>
          <t>Tata Steel Ltd.</t>
        </is>
      </c>
      <c r="B16" s="17" t="inlineStr">
        <is>
          <t>INE081A01020</t>
        </is>
      </c>
      <c r="C16" s="17" t="inlineStr">
        <is>
          <t>Ferrous Metals</t>
        </is>
      </c>
      <c r="D16" s="156" t="n">
        <v>2178060</v>
      </c>
      <c r="E16" s="7" t="n">
        <v>3675.91</v>
      </c>
      <c r="F16" s="8" t="n">
        <v>0.0372</v>
      </c>
      <c r="G16" s="39" t="n"/>
    </row>
    <row r="17">
      <c r="A17" s="38" t="inlineStr">
        <is>
          <t>Bajaj Finance Ltd.</t>
        </is>
      </c>
      <c r="B17" s="17" t="inlineStr">
        <is>
          <t>INE296A01032</t>
        </is>
      </c>
      <c r="C17" s="17" t="inlineStr">
        <is>
          <t>Finance</t>
        </is>
      </c>
      <c r="D17" s="156" t="n">
        <v>364905</v>
      </c>
      <c r="E17" s="7" t="n">
        <v>3645.04</v>
      </c>
      <c r="F17" s="8" t="n">
        <v>0.0368</v>
      </c>
      <c r="G17" s="39" t="n"/>
    </row>
    <row r="18">
      <c r="A18" s="38" t="inlineStr">
        <is>
          <t>Mahindra &amp; Mahindra Ltd.</t>
        </is>
      </c>
      <c r="B18" s="17" t="inlineStr">
        <is>
          <t>INE101A01026</t>
        </is>
      </c>
      <c r="C18" s="17" t="inlineStr">
        <is>
          <t>Automobiles</t>
        </is>
      </c>
      <c r="D18" s="156" t="n">
        <v>103667</v>
      </c>
      <c r="E18" s="7" t="n">
        <v>3552.67</v>
      </c>
      <c r="F18" s="8" t="n">
        <v>0.0359</v>
      </c>
      <c r="G18" s="39" t="n"/>
    </row>
    <row r="19">
      <c r="A19" s="38" t="inlineStr">
        <is>
          <t>Ultratech Cement Ltd.</t>
        </is>
      </c>
      <c r="B19" s="17" t="inlineStr">
        <is>
          <t>INE481G01011</t>
        </is>
      </c>
      <c r="C19" s="17" t="inlineStr">
        <is>
          <t>Cement &amp; Cement Products</t>
        </is>
      </c>
      <c r="D19" s="156" t="n">
        <v>28331</v>
      </c>
      <c r="E19" s="7" t="n">
        <v>3462.61</v>
      </c>
      <c r="F19" s="8" t="n">
        <v>0.035</v>
      </c>
      <c r="G19" s="39" t="n"/>
    </row>
    <row r="20">
      <c r="A20" s="38" t="inlineStr">
        <is>
          <t>KEI Industries Ltd.</t>
        </is>
      </c>
      <c r="B20" s="17" t="inlineStr">
        <is>
          <t>INE878B01027</t>
        </is>
      </c>
      <c r="C20" s="17" t="inlineStr">
        <is>
          <t>Industrial Products</t>
        </is>
      </c>
      <c r="D20" s="156" t="n">
        <v>84805</v>
      </c>
      <c r="E20" s="7" t="n">
        <v>3445.03</v>
      </c>
      <c r="F20" s="8" t="n">
        <v>0.0348</v>
      </c>
      <c r="G20" s="39" t="n"/>
    </row>
    <row r="21">
      <c r="A21" s="38" t="inlineStr">
        <is>
          <t>Coforge Ltd.</t>
        </is>
      </c>
      <c r="B21" s="17" t="inlineStr">
        <is>
          <t>INE591G01025</t>
        </is>
      </c>
      <c r="C21" s="17" t="inlineStr">
        <is>
          <t>IT - Software</t>
        </is>
      </c>
      <c r="D21" s="156" t="n">
        <v>201004</v>
      </c>
      <c r="E21" s="7" t="n">
        <v>3197.97</v>
      </c>
      <c r="F21" s="8" t="n">
        <v>0.0323</v>
      </c>
      <c r="G21" s="39" t="n"/>
    </row>
    <row r="22">
      <c r="A22" s="38" t="inlineStr">
        <is>
          <t>Cholamandalam Investment &amp; Finance Company Ltd.</t>
        </is>
      </c>
      <c r="B22" s="17" t="inlineStr">
        <is>
          <t>INE121A01024</t>
        </is>
      </c>
      <c r="C22" s="17" t="inlineStr">
        <is>
          <t>Finance</t>
        </is>
      </c>
      <c r="D22" s="156" t="n">
        <v>198019</v>
      </c>
      <c r="E22" s="7" t="n">
        <v>3189.69</v>
      </c>
      <c r="F22" s="8" t="n">
        <v>0.0322</v>
      </c>
      <c r="G22" s="39" t="n"/>
    </row>
    <row r="23">
      <c r="A23" s="38" t="inlineStr">
        <is>
          <t>NTPC Ltd.</t>
        </is>
      </c>
      <c r="B23" s="17" t="inlineStr">
        <is>
          <t>INE733E01010</t>
        </is>
      </c>
      <c r="C23" s="17" t="inlineStr">
        <is>
          <t>Power</t>
        </is>
      </c>
      <c r="D23" s="156" t="n">
        <v>933481</v>
      </c>
      <c r="E23" s="7" t="n">
        <v>3178.04</v>
      </c>
      <c r="F23" s="8" t="n">
        <v>0.0321</v>
      </c>
      <c r="G23" s="39" t="n"/>
    </row>
    <row r="24">
      <c r="A24" s="38" t="inlineStr">
        <is>
          <t>Shriram Finance Ltd.</t>
        </is>
      </c>
      <c r="B24" s="17" t="inlineStr">
        <is>
          <t>INE721A01047</t>
        </is>
      </c>
      <c r="C24" s="17" t="inlineStr">
        <is>
          <t>Finance</t>
        </is>
      </c>
      <c r="D24" s="156" t="n">
        <v>511645</v>
      </c>
      <c r="E24" s="7" t="n">
        <v>3152.24</v>
      </c>
      <c r="F24" s="8" t="n">
        <v>0.0319</v>
      </c>
      <c r="G24" s="39" t="n"/>
    </row>
    <row r="25">
      <c r="A25" s="38" t="inlineStr">
        <is>
          <t>Max Healthcare Institute Ltd.</t>
        </is>
      </c>
      <c r="B25" s="17" t="inlineStr">
        <is>
          <t>INE027H01010</t>
        </is>
      </c>
      <c r="C25" s="17" t="inlineStr">
        <is>
          <t>Healthcare Services</t>
        </is>
      </c>
      <c r="D25" s="156" t="n">
        <v>264612</v>
      </c>
      <c r="E25" s="7" t="n">
        <v>2949.63</v>
      </c>
      <c r="F25" s="8" t="n">
        <v>0.0298</v>
      </c>
      <c r="G25" s="39" t="n"/>
    </row>
    <row r="26">
      <c r="A26" s="38" t="inlineStr">
        <is>
          <t>State Bank of India</t>
        </is>
      </c>
      <c r="B26" s="17" t="inlineStr">
        <is>
          <t>INE062A01020</t>
        </is>
      </c>
      <c r="C26" s="17" t="inlineStr">
        <is>
          <t>Banks</t>
        </is>
      </c>
      <c r="D26" s="156" t="n">
        <v>328027</v>
      </c>
      <c r="E26" s="7" t="n">
        <v>2861.87</v>
      </c>
      <c r="F26" s="8" t="n">
        <v>0.0289</v>
      </c>
      <c r="G26" s="39" t="n"/>
    </row>
    <row r="27">
      <c r="A27" s="38" t="inlineStr">
        <is>
          <t>Mankind Pharma Ltd.</t>
        </is>
      </c>
      <c r="B27" s="17" t="inlineStr">
        <is>
          <t>INE634S01028</t>
        </is>
      </c>
      <c r="C27" s="17" t="inlineStr">
        <is>
          <t>Pharmaceuticals &amp; Biotechnology</t>
        </is>
      </c>
      <c r="D27" s="156" t="n">
        <v>116208</v>
      </c>
      <c r="E27" s="7" t="n">
        <v>2830.48</v>
      </c>
      <c r="F27" s="8" t="n">
        <v>0.0286</v>
      </c>
      <c r="G27" s="39" t="n"/>
    </row>
    <row r="28">
      <c r="A28" s="38" t="inlineStr">
        <is>
          <t>Dixon Technologies (India) Ltd.</t>
        </is>
      </c>
      <c r="B28" s="17" t="inlineStr">
        <is>
          <t>INE935N01020</t>
        </is>
      </c>
      <c r="C28" s="17" t="inlineStr">
        <is>
          <t>Consumer Durables</t>
        </is>
      </c>
      <c r="D28" s="156" t="n">
        <v>17307</v>
      </c>
      <c r="E28" s="7" t="n">
        <v>2824.85</v>
      </c>
      <c r="F28" s="8" t="n">
        <v>0.0286</v>
      </c>
      <c r="G28" s="39" t="n"/>
    </row>
    <row r="29">
      <c r="A29" s="38" t="inlineStr">
        <is>
          <t>TVS Motor Company Ltd.</t>
        </is>
      </c>
      <c r="B29" s="17" t="inlineStr">
        <is>
          <t>INE494B01023</t>
        </is>
      </c>
      <c r="C29" s="17" t="inlineStr">
        <is>
          <t>Automobiles</t>
        </is>
      </c>
      <c r="D29" s="156" t="n">
        <v>81279</v>
      </c>
      <c r="E29" s="7" t="n">
        <v>2794.94</v>
      </c>
      <c r="F29" s="8" t="n">
        <v>0.0283</v>
      </c>
      <c r="G29" s="39" t="n"/>
    </row>
    <row r="30">
      <c r="A30" s="38" t="inlineStr">
        <is>
          <t>PB Fintech Ltd.</t>
        </is>
      </c>
      <c r="B30" s="17" t="inlineStr">
        <is>
          <t>INE417T01026</t>
        </is>
      </c>
      <c r="C30" s="17" t="inlineStr">
        <is>
          <t>Financial Technology (Fintech)</t>
        </is>
      </c>
      <c r="D30" s="156" t="n">
        <v>151623</v>
      </c>
      <c r="E30" s="7" t="n">
        <v>2580.62</v>
      </c>
      <c r="F30" s="8" t="n">
        <v>0.0261</v>
      </c>
      <c r="G30" s="39" t="n"/>
    </row>
    <row r="31">
      <c r="A31" s="38" t="inlineStr">
        <is>
          <t>Titan Company Ltd.</t>
        </is>
      </c>
      <c r="B31" s="17" t="inlineStr">
        <is>
          <t>INE280A01028</t>
        </is>
      </c>
      <c r="C31" s="17" t="inlineStr">
        <is>
          <t>Consumer Durables</t>
        </is>
      </c>
      <c r="D31" s="156" t="n">
        <v>72665</v>
      </c>
      <c r="E31" s="7" t="n">
        <v>2446.63</v>
      </c>
      <c r="F31" s="8" t="n">
        <v>0.0247</v>
      </c>
      <c r="G31" s="39" t="n"/>
    </row>
    <row r="32">
      <c r="A32" s="38" t="inlineStr">
        <is>
          <t>Vishal Mega Mart Ltd</t>
        </is>
      </c>
      <c r="B32" s="17" t="inlineStr">
        <is>
          <t>INE01EA01019</t>
        </is>
      </c>
      <c r="C32" s="17" t="inlineStr">
        <is>
          <t>Retailing</t>
        </is>
      </c>
      <c r="D32" s="156" t="n">
        <v>1627422</v>
      </c>
      <c r="E32" s="7" t="n">
        <v>2425.02</v>
      </c>
      <c r="F32" s="8" t="n">
        <v>0.0245</v>
      </c>
      <c r="G32" s="39" t="n"/>
    </row>
    <row r="33">
      <c r="A33" s="38" t="inlineStr">
        <is>
          <t>Bharat Electronics Ltd.</t>
        </is>
      </c>
      <c r="B33" s="17" t="inlineStr">
        <is>
          <t>INE263A01024</t>
        </is>
      </c>
      <c r="C33" s="17" t="inlineStr">
        <is>
          <t>Aerospace &amp; Defense</t>
        </is>
      </c>
      <c r="D33" s="156" t="n">
        <v>555968</v>
      </c>
      <c r="E33" s="7" t="n">
        <v>2245.83</v>
      </c>
      <c r="F33" s="8" t="n">
        <v>0.0227</v>
      </c>
      <c r="G33" s="39" t="n"/>
    </row>
    <row r="34">
      <c r="A34" s="38" t="inlineStr">
        <is>
          <t>Endurance Technologies Ltd.</t>
        </is>
      </c>
      <c r="B34" s="17" t="inlineStr">
        <is>
          <t>INE913H01037</t>
        </is>
      </c>
      <c r="C34" s="17" t="inlineStr">
        <is>
          <t>Auto Components</t>
        </is>
      </c>
      <c r="D34" s="156" t="n">
        <v>77989</v>
      </c>
      <c r="E34" s="7" t="n">
        <v>2141.11</v>
      </c>
      <c r="F34" s="8" t="n">
        <v>0.0216</v>
      </c>
      <c r="G34" s="39" t="n"/>
    </row>
    <row r="35">
      <c r="A35" s="38" t="inlineStr">
        <is>
          <t>Trent Ltd.</t>
        </is>
      </c>
      <c r="B35" s="17" t="inlineStr">
        <is>
          <t>INE849A01020</t>
        </is>
      </c>
      <c r="C35" s="17" t="inlineStr">
        <is>
          <t>Retailing</t>
        </is>
      </c>
      <c r="D35" s="156" t="n">
        <v>38532</v>
      </c>
      <c r="E35" s="7" t="n">
        <v>1802.33</v>
      </c>
      <c r="F35" s="8" t="n">
        <v>0.0182</v>
      </c>
      <c r="G35" s="39" t="n"/>
    </row>
    <row r="36">
      <c r="A36" s="38" t="inlineStr">
        <is>
          <t>Kotak Mahindra Bank Ltd.</t>
        </is>
      </c>
      <c r="B36" s="17" t="inlineStr">
        <is>
          <t>INE237A01028</t>
        </is>
      </c>
      <c r="C36" s="17" t="inlineStr">
        <is>
          <t>Banks</t>
        </is>
      </c>
      <c r="D36" s="156" t="n">
        <v>78057</v>
      </c>
      <c r="E36" s="7" t="n">
        <v>1555.44</v>
      </c>
      <c r="F36" s="8" t="n">
        <v>0.0157</v>
      </c>
      <c r="G36" s="39" t="n"/>
    </row>
    <row r="37">
      <c r="A37" s="38" t="inlineStr">
        <is>
          <t>Godrej Properties Ltd.</t>
        </is>
      </c>
      <c r="B37" s="17" t="inlineStr">
        <is>
          <t>INE484J01027</t>
        </is>
      </c>
      <c r="C37" s="17" t="inlineStr">
        <is>
          <t>Realty</t>
        </is>
      </c>
      <c r="D37" s="156" t="n">
        <v>74268</v>
      </c>
      <c r="E37" s="7" t="n">
        <v>1462.19</v>
      </c>
      <c r="F37" s="8" t="n">
        <v>0.0148</v>
      </c>
      <c r="G37" s="39" t="n"/>
    </row>
    <row r="38">
      <c r="A38" s="38" t="inlineStr">
        <is>
          <t>GE Vernova T&amp;D India Limited</t>
        </is>
      </c>
      <c r="B38" s="17" t="inlineStr">
        <is>
          <t>INE200A01026</t>
        </is>
      </c>
      <c r="C38" s="17" t="inlineStr">
        <is>
          <t>Electrical Equipment</t>
        </is>
      </c>
      <c r="D38" s="156" t="n">
        <v>34445</v>
      </c>
      <c r="E38" s="7" t="n">
        <v>1019.74</v>
      </c>
      <c r="F38" s="8" t="n">
        <v>0.0103</v>
      </c>
      <c r="G38" s="39" t="n"/>
    </row>
    <row r="39">
      <c r="A39" s="40" t="inlineStr">
        <is>
          <t>Sub Total</t>
        </is>
      </c>
      <c r="B39" s="18" t="n"/>
      <c r="C39" s="18" t="n"/>
      <c r="D39" s="157" t="n"/>
      <c r="E39" s="20" t="n">
        <v>95627.28</v>
      </c>
      <c r="F39" s="21" t="n">
        <v>0.9665</v>
      </c>
      <c r="G39" s="41" t="n"/>
    </row>
    <row r="40">
      <c r="A40" s="38" t="n"/>
      <c r="B40" s="17" t="n"/>
      <c r="C40" s="17" t="n"/>
      <c r="D40" s="156" t="n"/>
      <c r="E40" s="7" t="n"/>
      <c r="F40" s="8" t="n"/>
      <c r="G40" s="39" t="n"/>
    </row>
    <row r="41">
      <c r="A41" s="40" t="inlineStr">
        <is>
          <t>(b) Unlisted</t>
        </is>
      </c>
      <c r="B41" s="17" t="n"/>
      <c r="C41" s="17" t="n"/>
      <c r="D41" s="156" t="n"/>
      <c r="E41" s="7" t="inlineStr">
        <is>
          <t>Nil</t>
        </is>
      </c>
      <c r="F41" s="7" t="inlineStr">
        <is>
          <t>Nil</t>
        </is>
      </c>
      <c r="G41" s="39" t="n"/>
    </row>
    <row r="42">
      <c r="A42" s="42" t="inlineStr">
        <is>
          <t>TOTAL</t>
        </is>
      </c>
      <c r="B42" s="145" t="n"/>
      <c r="C42" s="145" t="n"/>
      <c r="D42" s="158" t="n"/>
      <c r="E42" s="20" t="n">
        <v>95627.28</v>
      </c>
      <c r="F42" s="21" t="n">
        <v>0.9665</v>
      </c>
      <c r="G42" s="41" t="n"/>
    </row>
    <row r="43">
      <c r="A43" s="38" t="n"/>
      <c r="B43" s="17" t="n"/>
      <c r="C43" s="17" t="n"/>
      <c r="D43" s="156" t="n"/>
      <c r="E43" s="7" t="n"/>
      <c r="F43" s="8" t="n"/>
      <c r="G43" s="39" t="n"/>
    </row>
    <row r="44">
      <c r="A44" s="89" t="inlineStr">
        <is>
          <t>Debt Instruments</t>
        </is>
      </c>
      <c r="B44" s="17" t="n"/>
      <c r="C44" s="17" t="n"/>
      <c r="D44" s="156" t="n"/>
      <c r="E44" s="7" t="n"/>
      <c r="F44" s="8" t="n"/>
      <c r="G44" s="39" t="n"/>
    </row>
    <row r="45">
      <c r="A45" s="89" t="inlineStr">
        <is>
          <t>(a) Non-convertible Preference share</t>
        </is>
      </c>
      <c r="B45" s="17" t="n"/>
      <c r="C45" s="17" t="n"/>
      <c r="D45" s="156" t="n"/>
      <c r="E45" s="7" t="n"/>
      <c r="F45" s="8" t="n"/>
      <c r="G45" s="39" t="n"/>
    </row>
    <row r="46">
      <c r="A46" s="89" t="inlineStr">
        <is>
          <t>Listed / Awaiting listing on Stock Exchanges</t>
        </is>
      </c>
      <c r="B46" s="17" t="n"/>
      <c r="C46" s="17" t="n"/>
      <c r="D46" s="156" t="n"/>
      <c r="E46" s="7" t="n"/>
      <c r="F46" s="8" t="n"/>
      <c r="G46" s="39" t="n"/>
    </row>
    <row r="47">
      <c r="A47" s="88" t="inlineStr">
        <is>
          <t>6% TVS MOTOR CO LTD NCRPS</t>
        </is>
      </c>
      <c r="B47" s="17" t="inlineStr">
        <is>
          <t>INE494B04019</t>
        </is>
      </c>
      <c r="C47" s="17" t="inlineStr">
        <is>
          <t>Automobiles</t>
        </is>
      </c>
      <c r="D47" s="156" t="n">
        <v>325116</v>
      </c>
      <c r="E47" s="7" t="n">
        <v>32.65</v>
      </c>
      <c r="F47" s="8" t="n">
        <v>0.0003</v>
      </c>
      <c r="G47" s="39" t="n"/>
    </row>
    <row r="48">
      <c r="A48" s="89" t="inlineStr">
        <is>
          <t>Sub Total</t>
        </is>
      </c>
      <c r="B48" s="18" t="n"/>
      <c r="C48" s="18" t="n"/>
      <c r="D48" s="157" t="n"/>
      <c r="E48" s="20" t="n">
        <v>32.65</v>
      </c>
      <c r="F48" s="21" t="n">
        <v>0.0003</v>
      </c>
      <c r="G48" s="39" t="n"/>
    </row>
    <row r="49">
      <c r="A49" s="96" t="n"/>
      <c r="B49" s="18" t="n"/>
      <c r="C49" s="18" t="n"/>
      <c r="D49" s="157" t="n"/>
      <c r="E49" s="24" t="n"/>
      <c r="F49" s="10" t="n"/>
      <c r="G49" s="39" t="n"/>
    </row>
    <row r="50">
      <c r="A50" s="42" t="inlineStr">
        <is>
          <t>TOTAL</t>
        </is>
      </c>
      <c r="B50" s="145" t="n"/>
      <c r="C50" s="145" t="n"/>
      <c r="D50" s="158" t="n"/>
      <c r="E50" s="20" t="n">
        <v>32.65</v>
      </c>
      <c r="F50" s="21" t="n">
        <v>0.0003</v>
      </c>
      <c r="G50" s="41" t="n"/>
    </row>
    <row r="51">
      <c r="A51" s="38" t="n"/>
      <c r="B51" s="17" t="n"/>
      <c r="C51" s="17" t="n"/>
      <c r="D51" s="156" t="n"/>
      <c r="E51" s="7" t="n"/>
      <c r="F51" s="8" t="n"/>
      <c r="G51" s="39" t="n"/>
    </row>
    <row r="52">
      <c r="A52" s="40" t="inlineStr">
        <is>
          <t>Investment in Mutual fund</t>
        </is>
      </c>
      <c r="B52" s="17" t="n"/>
      <c r="C52" s="17" t="n"/>
      <c r="D52" s="156" t="n"/>
      <c r="E52" s="7" t="n"/>
      <c r="F52" s="8" t="n"/>
      <c r="G52" s="39" t="n"/>
    </row>
    <row r="53">
      <c r="A53" s="38" t="inlineStr">
        <is>
          <t>Edelweiss Liquid Fund - Direct Pl -Gr</t>
        </is>
      </c>
      <c r="B53" s="17" t="inlineStr">
        <is>
          <t>INF754K01GM4</t>
        </is>
      </c>
      <c r="C53" s="17" t="n"/>
      <c r="D53" s="156" t="n">
        <v>14481.619</v>
      </c>
      <c r="E53" s="7" t="n">
        <v>500.73</v>
      </c>
      <c r="F53" s="8" t="n">
        <v>0.0051</v>
      </c>
      <c r="G53" s="39" t="n"/>
    </row>
    <row r="54">
      <c r="A54" s="38" t="n"/>
      <c r="B54" s="17" t="n"/>
      <c r="C54" s="17" t="n"/>
      <c r="D54" s="156" t="n"/>
      <c r="E54" s="7" t="n"/>
      <c r="F54" s="8" t="n"/>
      <c r="G54" s="39" t="n"/>
    </row>
    <row r="55">
      <c r="A55" s="42" t="inlineStr">
        <is>
          <t>TOTAL</t>
        </is>
      </c>
      <c r="B55" s="145" t="n"/>
      <c r="C55" s="145" t="n"/>
      <c r="D55" s="158" t="n"/>
      <c r="E55" s="20" t="n">
        <v>500.73</v>
      </c>
      <c r="F55" s="21" t="n">
        <v>0.0051</v>
      </c>
      <c r="G55" s="41" t="n"/>
    </row>
    <row r="56">
      <c r="A56" s="38" t="n"/>
      <c r="B56" s="17" t="n"/>
      <c r="C56" s="17" t="n"/>
      <c r="D56" s="156" t="n"/>
      <c r="E56" s="7" t="n"/>
      <c r="F56" s="8" t="n"/>
      <c r="G56" s="39" t="n"/>
    </row>
    <row r="57">
      <c r="A57" s="40" t="inlineStr">
        <is>
          <t>TREPS / Reverse Repo</t>
        </is>
      </c>
      <c r="B57" s="17" t="n"/>
      <c r="C57" s="17" t="n"/>
      <c r="D57" s="156" t="n"/>
      <c r="E57" s="7" t="n"/>
      <c r="F57" s="8" t="n"/>
      <c r="G57" s="39" t="n"/>
    </row>
    <row r="58">
      <c r="A58" s="38" t="inlineStr">
        <is>
          <t>Clearing Corporation of India Ltd.</t>
        </is>
      </c>
      <c r="B58" s="17" t="n"/>
      <c r="C58" s="17" t="n"/>
      <c r="D58" s="156" t="n"/>
      <c r="E58" s="7" t="n">
        <v>2536.62</v>
      </c>
      <c r="F58" s="8" t="n">
        <v>0.0256</v>
      </c>
      <c r="G58" s="39" t="n">
        <v>0.05471</v>
      </c>
    </row>
    <row r="59">
      <c r="A59" s="40" t="inlineStr">
        <is>
          <t>Sub Total</t>
        </is>
      </c>
      <c r="B59" s="18" t="n"/>
      <c r="C59" s="18" t="n"/>
      <c r="D59" s="157" t="n"/>
      <c r="E59" s="20" t="n">
        <v>2536.62</v>
      </c>
      <c r="F59" s="21" t="n">
        <v>0.0256</v>
      </c>
      <c r="G59" s="41" t="n"/>
    </row>
    <row r="60">
      <c r="A60" s="38" t="n"/>
      <c r="B60" s="17" t="n"/>
      <c r="C60" s="17" t="n"/>
      <c r="D60" s="156" t="n"/>
      <c r="E60" s="7" t="n"/>
      <c r="F60" s="8" t="n"/>
      <c r="G60" s="39" t="n"/>
    </row>
    <row r="61">
      <c r="A61" s="42" t="inlineStr">
        <is>
          <t>TOTAL</t>
        </is>
      </c>
      <c r="B61" s="145" t="n"/>
      <c r="C61" s="145" t="n"/>
      <c r="D61" s="158" t="n"/>
      <c r="E61" s="20" t="n">
        <v>2536.62</v>
      </c>
      <c r="F61" s="21" t="n">
        <v>0.0256</v>
      </c>
      <c r="G61" s="41" t="n"/>
    </row>
    <row r="62">
      <c r="A62" s="38" t="inlineStr">
        <is>
          <t>Accrued Interest</t>
        </is>
      </c>
      <c r="B62" s="17" t="n"/>
      <c r="C62" s="17" t="n"/>
      <c r="D62" s="156" t="n"/>
      <c r="E62" s="7" t="n">
        <v>0.380215</v>
      </c>
      <c r="F62" s="59" t="inlineStr">
        <is>
          <t>$0.00%</t>
        </is>
      </c>
      <c r="G62" s="39" t="n"/>
    </row>
    <row r="63">
      <c r="A63" s="38" t="inlineStr">
        <is>
          <t>Net Receivables/(Payables)</t>
        </is>
      </c>
      <c r="B63" s="17" t="n"/>
      <c r="C63" s="17" t="n"/>
      <c r="D63" s="156" t="n"/>
      <c r="E63" s="7" t="n">
        <v>224.069785</v>
      </c>
      <c r="F63" s="8" t="n">
        <v>0.002497</v>
      </c>
      <c r="G63" s="39" t="n">
        <v>0.054709</v>
      </c>
    </row>
    <row r="64">
      <c r="A64" s="45" t="inlineStr">
        <is>
          <t>GRAND TOTAL</t>
        </is>
      </c>
      <c r="B64" s="19" t="n"/>
      <c r="C64" s="19" t="n"/>
      <c r="D64" s="161" t="n"/>
      <c r="E64" s="14" t="n">
        <v>98921.73</v>
      </c>
      <c r="F64" s="15" t="n">
        <v>1</v>
      </c>
      <c r="G64" s="46" t="n"/>
    </row>
    <row r="65">
      <c r="A65" s="29" t="n"/>
      <c r="G65" s="30" t="n"/>
    </row>
    <row r="66">
      <c r="A66" s="47" t="inlineStr">
        <is>
          <t xml:space="preserve">$ Less than 0.01% of Net Asset Value </t>
        </is>
      </c>
      <c r="G66" s="30" t="n"/>
    </row>
    <row r="67">
      <c r="A67" s="29" t="n"/>
      <c r="G67" s="30" t="n"/>
    </row>
    <row r="68">
      <c r="A68" s="47" t="inlineStr">
        <is>
          <t>Notes:</t>
        </is>
      </c>
      <c r="G68" s="30" t="n"/>
    </row>
    <row r="69">
      <c r="A69" s="48" t="inlineStr">
        <is>
          <t>1. Security in default beyond its maturiy date</t>
        </is>
      </c>
      <c r="B69" s="49" t="inlineStr">
        <is>
          <t>NIL</t>
        </is>
      </c>
      <c r="G69" s="30" t="n"/>
    </row>
    <row r="70">
      <c r="A70" s="29" t="inlineStr">
        <is>
          <t>2. Net Asset Value (Rs. per unit)</t>
        </is>
      </c>
      <c r="G70" s="30" t="n"/>
    </row>
    <row r="71">
      <c r="A71" s="29" t="inlineStr">
        <is>
          <t>Plan /option (Face Value 10)</t>
        </is>
      </c>
      <c r="B71" s="49" t="inlineStr">
        <is>
          <t>As on</t>
        </is>
      </c>
      <c r="C71" s="49" t="inlineStr">
        <is>
          <t>As on</t>
        </is>
      </c>
      <c r="G71" s="30" t="n"/>
    </row>
    <row r="72">
      <c r="A72" s="29" t="n"/>
      <c r="B72" s="50" t="n">
        <v>45747</v>
      </c>
      <c r="C72" s="50" t="n">
        <v>45930</v>
      </c>
      <c r="G72" s="30" t="n"/>
    </row>
    <row r="73">
      <c r="A73" s="29" t="inlineStr">
        <is>
          <t>Direct Plan  Growth Option</t>
        </is>
      </c>
      <c r="B73" t="n">
        <v>15.977</v>
      </c>
      <c r="C73" t="n">
        <v>16.957</v>
      </c>
      <c r="G73" s="51" t="n"/>
    </row>
    <row r="74">
      <c r="A74" s="29" t="inlineStr">
        <is>
          <t>Direct Plan IDCW Option</t>
        </is>
      </c>
      <c r="B74" t="n">
        <v>15.976</v>
      </c>
      <c r="C74" t="n">
        <v>16.957</v>
      </c>
      <c r="G74" s="51" t="n"/>
    </row>
    <row r="75">
      <c r="A75" s="29" t="inlineStr">
        <is>
          <t>Regular Plan  Growth Option</t>
        </is>
      </c>
      <c r="B75" t="n">
        <v>15.286</v>
      </c>
      <c r="C75" t="n">
        <v>16.098</v>
      </c>
      <c r="G75" s="51" t="n"/>
    </row>
    <row r="76">
      <c r="A76" s="29" t="inlineStr">
        <is>
          <t>Regular Plan IDCW Option</t>
        </is>
      </c>
      <c r="B76" t="n">
        <v>15.286</v>
      </c>
      <c r="C76" t="n">
        <v>16.097</v>
      </c>
      <c r="G76" s="51" t="n"/>
    </row>
    <row r="77">
      <c r="A77" s="29" t="n"/>
      <c r="G77" s="51" t="n"/>
    </row>
    <row r="78">
      <c r="A78" s="29" t="inlineStr">
        <is>
          <t xml:space="preserve">3. Total Dividend (Net) declared during the half year period </t>
        </is>
      </c>
      <c r="B78" s="49" t="inlineStr">
        <is>
          <t>NIL</t>
        </is>
      </c>
      <c r="G78" s="30" t="n"/>
    </row>
    <row r="79">
      <c r="A79" s="29" t="inlineStr">
        <is>
          <t>4. Bonus was declared during the half year period</t>
        </is>
      </c>
      <c r="B79" s="49" t="inlineStr">
        <is>
          <t>NIL</t>
        </is>
      </c>
      <c r="G79" s="30" t="n"/>
    </row>
    <row r="80">
      <c r="A80" s="48" t="inlineStr">
        <is>
          <t>5. Investment in Repo of Corporate Debt Securities as at September 30, 2025</t>
        </is>
      </c>
      <c r="B80" s="49" t="inlineStr">
        <is>
          <t>NIL</t>
        </is>
      </c>
      <c r="G80" s="30" t="n"/>
    </row>
    <row r="81">
      <c r="A81" s="48" t="inlineStr">
        <is>
          <t>6. Investment in foreign securities/ADRs/GDRs as at September 30,2025</t>
        </is>
      </c>
      <c r="B81" s="49" t="inlineStr">
        <is>
          <t>NIL</t>
        </is>
      </c>
      <c r="G81" s="30" t="n"/>
    </row>
    <row r="82">
      <c r="A82" s="29" t="inlineStr">
        <is>
          <t>7. Portfolio Turnover Ratio</t>
        </is>
      </c>
      <c r="B82" s="52" t="n">
        <v>0.3945</v>
      </c>
      <c r="G82" s="30" t="n"/>
    </row>
    <row r="83" ht="29" customHeight="1">
      <c r="A83" s="48" t="inlineStr">
        <is>
          <t>8. Total gross exposure to derivative instruments (excluding reversed positions) as at September 30, 2025 (Rs. in Lakhs)</t>
        </is>
      </c>
      <c r="B83" s="49" t="inlineStr">
        <is>
          <t>NIL</t>
        </is>
      </c>
      <c r="G83" s="30" t="n"/>
    </row>
    <row r="84" ht="29" customHeight="1">
      <c r="A84" s="48" t="inlineStr">
        <is>
          <t>9. Margin Deposits includes Margin money placed on derivatives other than margin money placed with bank</t>
        </is>
      </c>
      <c r="B84" s="49" t="inlineStr">
        <is>
          <t>NIL</t>
        </is>
      </c>
      <c r="G84" s="30" t="n"/>
    </row>
    <row r="85" ht="29" customHeight="1">
      <c r="A85" s="48" t="inlineStr">
        <is>
          <t>10. Value of investment made by other schemes under same management (Rs. In Lakhs)</t>
        </is>
      </c>
      <c r="B85" s="53" t="n">
        <v>2601.52</v>
      </c>
      <c r="G85" s="30" t="n"/>
    </row>
    <row r="86">
      <c r="A86" s="48" t="inlineStr">
        <is>
          <t>11. Number of instance of deviation In valuation of securities</t>
        </is>
      </c>
      <c r="B86" s="49" t="inlineStr">
        <is>
          <t>NIL</t>
        </is>
      </c>
      <c r="G86" s="30" t="n"/>
    </row>
    <row r="87" ht="15" customHeight="1" thickBot="1">
      <c r="A87" s="54" t="inlineStr">
        <is>
          <t>12. Total value and percentage of illiquid equity shares / securities</t>
        </is>
      </c>
      <c r="B87" s="55" t="inlineStr">
        <is>
          <t>NIL</t>
        </is>
      </c>
      <c r="C87" s="56" t="n"/>
      <c r="D87" s="56" t="n"/>
      <c r="E87" s="56" t="n"/>
      <c r="F87" s="56" t="n"/>
      <c r="G87" s="57" t="n"/>
    </row>
    <row r="89" ht="70" customHeight="1">
      <c r="A89" s="177" t="inlineStr">
        <is>
          <t>Scheme Name</t>
        </is>
      </c>
      <c r="B89" s="177" t="inlineStr">
        <is>
          <t>Risk- O - Meter</t>
        </is>
      </c>
      <c r="C89" s="177" t="inlineStr">
        <is>
          <t>Benchmark of the Scheme</t>
        </is>
      </c>
      <c r="D89" s="177" t="inlineStr">
        <is>
          <t>Benchmark Risk-o-meter</t>
        </is>
      </c>
    </row>
    <row r="90" ht="70" customHeight="1">
      <c r="A90" s="177" t="inlineStr">
        <is>
          <t>Edelweiss Focused Fund</t>
        </is>
      </c>
      <c r="B90" s="177" t="n"/>
      <c r="C90" s="177" t="inlineStr">
        <is>
          <t>NIFTY 500 TRI</t>
        </is>
      </c>
      <c r="D90" s="177" t="n"/>
      <c r="E90" t="inlineStr"/>
    </row>
  </sheetData>
  <mergeCells count="2">
    <mergeCell ref="A3:G3"/>
    <mergeCell ref="A4:G4"/>
  </mergeCells>
  <pageMargins left="0.7" right="0.7" top="0.75" bottom="0.75" header="0.3" footer="0.3"/>
  <pageSetup orientation="portrait" horizontalDpi="300" verticalDpi="300"/>
  <drawing xmlns:r="http://schemas.openxmlformats.org/officeDocument/2006/relationships" r:id="rId1"/>
</worksheet>
</file>

<file path=xl/worksheets/sheet35.xml><?xml version="1.0" encoding="utf-8"?>
<worksheet xmlns="http://schemas.openxmlformats.org/spreadsheetml/2006/main">
  <sheetPr>
    <outlinePr summaryBelow="1" summaryRight="1"/>
    <pageSetUpPr/>
  </sheetPr>
  <dimension ref="A1:H100"/>
  <sheetViews>
    <sheetView showGridLines="0" workbookViewId="0">
      <pane ySplit="6" topLeftCell="A7" activePane="bottomLeft" state="frozen"/>
      <selection activeCell="A7" sqref="A7"/>
      <selection pane="bottomLeft" activeCell="A7" sqref="A7"/>
    </sheetView>
  </sheetViews>
  <sheetFormatPr baseColWidth="8" defaultRowHeight="14.5"/>
  <cols>
    <col width="73.453125" customWidth="1" min="1" max="1"/>
    <col width="22" customWidth="1" min="2" max="2"/>
    <col width="42" bestFit="1" customWidth="1" min="3" max="3"/>
    <col width="22" customWidth="1" min="4" max="4"/>
    <col width="16.453125" customWidth="1" min="5" max="5"/>
    <col width="22" customWidth="1" min="6" max="6"/>
    <col width="6.1796875" bestFit="1" customWidth="1" style="2" min="7" max="7"/>
    <col width="70.26953125" bestFit="1" customWidth="1" min="12" max="12"/>
    <col width="10.81640625" bestFit="1" customWidth="1" min="13" max="13"/>
    <col width="10.54296875" bestFit="1" customWidth="1" min="14" max="14"/>
    <col width="12" bestFit="1" customWidth="1" min="15" max="15"/>
    <col width="12.54296875" customWidth="1" min="16" max="16"/>
  </cols>
  <sheetData>
    <row r="1">
      <c r="A1" s="85" t="inlineStr">
        <is>
          <t>Edelweiss Mutual Fund</t>
        </is>
      </c>
    </row>
    <row r="2" ht="29.5" customHeight="1" thickBot="1">
      <c r="A2" s="86" t="inlineStr">
        <is>
          <t xml:space="preserve">Edelweiss House, 10th Floor, Off. C.S.T. Road, Kalina, Santacruz (E), Mumbai 400098, Maharashtra  </t>
        </is>
      </c>
    </row>
    <row r="3" ht="36.75" customHeight="1">
      <c r="A3" s="148" t="inlineStr">
        <is>
          <t>PORTFOLIO STATEMENT OF EDELWEISS NIFTY500 MULTICAP MOMENTUM QUALITY 50 INDEX FUND AS ON SEPTEMBER 30, 2025</t>
        </is>
      </c>
      <c r="B3" s="149" t="n"/>
      <c r="C3" s="149" t="n"/>
      <c r="D3" s="149" t="n"/>
      <c r="E3" s="149" t="n"/>
      <c r="F3" s="149" t="n"/>
      <c r="G3" s="150" t="n"/>
      <c r="H3" s="28">
        <f>HYPERLINK("[EDEL_HY Portfolio 30-Sep-2025 Final.xlsx]Index!A1","Index")</f>
        <v/>
      </c>
    </row>
    <row r="4" ht="19.5" customHeight="1">
      <c r="A4" s="151" t="inlineStr">
        <is>
          <t>(An open-ended index scheme replicating Nifty500 Multicap Momentum Quality 50 Index)</t>
        </is>
      </c>
      <c r="G4" s="51" t="n"/>
    </row>
    <row r="5">
      <c r="A5" s="29" t="n"/>
      <c r="G5" s="30" t="n"/>
    </row>
    <row r="6" ht="48" customHeight="1">
      <c r="A6" s="31" t="inlineStr">
        <is>
          <t>Name of the Instrument</t>
        </is>
      </c>
      <c r="B6" s="32" t="inlineStr">
        <is>
          <t>ISIN</t>
        </is>
      </c>
      <c r="C6" s="32" t="inlineStr">
        <is>
          <t>Rating/Industry</t>
        </is>
      </c>
      <c r="D6" s="152" t="inlineStr">
        <is>
          <t>Quantity</t>
        </is>
      </c>
      <c r="E6" s="34" t="inlineStr">
        <is>
          <t>Market/Fair Value(Rs. In Lacs)</t>
        </is>
      </c>
      <c r="F6" s="34" t="inlineStr">
        <is>
          <t>% to Net Assets</t>
        </is>
      </c>
      <c r="G6" s="35" t="inlineStr">
        <is>
          <t>YIELD</t>
        </is>
      </c>
    </row>
    <row r="7">
      <c r="A7" s="36" t="n"/>
      <c r="B7" s="16" t="n"/>
      <c r="C7" s="16" t="n"/>
      <c r="D7" s="153" t="n"/>
      <c r="E7" s="154" t="n"/>
      <c r="F7" s="155" t="n"/>
      <c r="G7" s="37" t="n"/>
    </row>
    <row r="8">
      <c r="A8" s="40" t="inlineStr">
        <is>
          <t>Equity &amp; Equity related</t>
        </is>
      </c>
      <c r="B8" s="17" t="n"/>
      <c r="C8" s="17" t="n"/>
      <c r="D8" s="156" t="n"/>
      <c r="E8" s="7" t="n"/>
      <c r="F8" s="8" t="n"/>
      <c r="G8" s="39" t="n"/>
    </row>
    <row r="9">
      <c r="A9" s="40" t="inlineStr">
        <is>
          <t>(a)Listed / Awaiting listing on Stock Exchanges</t>
        </is>
      </c>
      <c r="B9" s="17" t="n"/>
      <c r="C9" s="17" t="n"/>
      <c r="D9" s="156" t="n"/>
      <c r="E9" s="7" t="n"/>
      <c r="F9" s="8" t="n"/>
      <c r="G9" s="39" t="n"/>
    </row>
    <row r="10">
      <c r="A10" s="38" t="inlineStr">
        <is>
          <t>Eicher Motors Ltd.</t>
        </is>
      </c>
      <c r="B10" s="17" t="inlineStr">
        <is>
          <t>INE066A01021</t>
        </is>
      </c>
      <c r="C10" s="17" t="inlineStr">
        <is>
          <t>Automobiles</t>
        </is>
      </c>
      <c r="D10" s="156" t="n">
        <v>30633</v>
      </c>
      <c r="E10" s="7" t="n">
        <v>2145.99</v>
      </c>
      <c r="F10" s="8" t="n">
        <v>0.0605</v>
      </c>
      <c r="G10" s="39" t="n"/>
    </row>
    <row r="11">
      <c r="A11" s="38" t="inlineStr">
        <is>
          <t>Bajaj Finance Ltd.</t>
        </is>
      </c>
      <c r="B11" s="17" t="inlineStr">
        <is>
          <t>INE296A01032</t>
        </is>
      </c>
      <c r="C11" s="17" t="inlineStr">
        <is>
          <t>Finance</t>
        </is>
      </c>
      <c r="D11" s="156" t="n">
        <v>205060</v>
      </c>
      <c r="E11" s="7" t="n">
        <v>2048.34</v>
      </c>
      <c r="F11" s="8" t="n">
        <v>0.0577</v>
      </c>
      <c r="G11" s="39" t="n"/>
    </row>
    <row r="12">
      <c r="A12" s="38" t="inlineStr">
        <is>
          <t>Bharat Electronics Ltd.</t>
        </is>
      </c>
      <c r="B12" s="17" t="inlineStr">
        <is>
          <t>INE263A01024</t>
        </is>
      </c>
      <c r="C12" s="17" t="inlineStr">
        <is>
          <t>Aerospace &amp; Defense</t>
        </is>
      </c>
      <c r="D12" s="156" t="n">
        <v>468628</v>
      </c>
      <c r="E12" s="7" t="n">
        <v>1893.02</v>
      </c>
      <c r="F12" s="8" t="n">
        <v>0.0533</v>
      </c>
      <c r="G12" s="39" t="n"/>
    </row>
    <row r="13">
      <c r="A13" s="38" t="inlineStr">
        <is>
          <t>Britannia Industries Ltd.</t>
        </is>
      </c>
      <c r="B13" s="17" t="inlineStr">
        <is>
          <t>INE216A01030</t>
        </is>
      </c>
      <c r="C13" s="17" t="inlineStr">
        <is>
          <t>Food Products</t>
        </is>
      </c>
      <c r="D13" s="156" t="n">
        <v>31518</v>
      </c>
      <c r="E13" s="7" t="n">
        <v>1888.24</v>
      </c>
      <c r="F13" s="8" t="n">
        <v>0.0532</v>
      </c>
      <c r="G13" s="39" t="n"/>
    </row>
    <row r="14">
      <c r="A14" s="38" t="inlineStr">
        <is>
          <t>Nestle India Ltd.</t>
        </is>
      </c>
      <c r="B14" s="17" t="inlineStr">
        <is>
          <t>INE239A01024</t>
        </is>
      </c>
      <c r="C14" s="17" t="inlineStr">
        <is>
          <t>Food Products</t>
        </is>
      </c>
      <c r="D14" s="156" t="n">
        <v>158311</v>
      </c>
      <c r="E14" s="7" t="n">
        <v>1825.17</v>
      </c>
      <c r="F14" s="8" t="n">
        <v>0.0514</v>
      </c>
      <c r="G14" s="39" t="n"/>
    </row>
    <row r="15">
      <c r="A15" s="38" t="inlineStr">
        <is>
          <t>Hindustan Aeronautics Ltd.</t>
        </is>
      </c>
      <c r="B15" s="17" t="inlineStr">
        <is>
          <t>INE066F01020</t>
        </is>
      </c>
      <c r="C15" s="17" t="inlineStr">
        <is>
          <t>Aerospace &amp; Defense</t>
        </is>
      </c>
      <c r="D15" s="156" t="n">
        <v>34725</v>
      </c>
      <c r="E15" s="7" t="n">
        <v>1648.22</v>
      </c>
      <c r="F15" s="8" t="n">
        <v>0.0464</v>
      </c>
      <c r="G15" s="39" t="n"/>
    </row>
    <row r="16">
      <c r="A16" s="38" t="inlineStr">
        <is>
          <t>Divi's Laboratories Ltd.</t>
        </is>
      </c>
      <c r="B16" s="17" t="inlineStr">
        <is>
          <t>INE361B01024</t>
        </is>
      </c>
      <c r="C16" s="17" t="inlineStr">
        <is>
          <t>Pharmaceuticals &amp; Biotechnology</t>
        </is>
      </c>
      <c r="D16" s="156" t="n">
        <v>28895</v>
      </c>
      <c r="E16" s="7" t="n">
        <v>1643.98</v>
      </c>
      <c r="F16" s="8" t="n">
        <v>0.0463</v>
      </c>
      <c r="G16" s="39" t="n"/>
    </row>
    <row r="17">
      <c r="A17" s="38" t="inlineStr">
        <is>
          <t>HCL Technologies Ltd.</t>
        </is>
      </c>
      <c r="B17" s="17" t="inlineStr">
        <is>
          <t>INE860A01027</t>
        </is>
      </c>
      <c r="C17" s="17" t="inlineStr">
        <is>
          <t>IT - Software</t>
        </is>
      </c>
      <c r="D17" s="156" t="n">
        <v>110837</v>
      </c>
      <c r="E17" s="7" t="n">
        <v>1535.2</v>
      </c>
      <c r="F17" s="8" t="n">
        <v>0.0433</v>
      </c>
      <c r="G17" s="39" t="n"/>
    </row>
    <row r="18">
      <c r="A18" s="38" t="inlineStr">
        <is>
          <t>Suzlon Energy Ltd.</t>
        </is>
      </c>
      <c r="B18" s="17" t="inlineStr">
        <is>
          <t>INE040H01021</t>
        </is>
      </c>
      <c r="C18" s="17" t="inlineStr">
        <is>
          <t>Electrical Equipment</t>
        </is>
      </c>
      <c r="D18" s="156" t="n">
        <v>2780498</v>
      </c>
      <c r="E18" s="7" t="n">
        <v>1530.66</v>
      </c>
      <c r="F18" s="8" t="n">
        <v>0.0431</v>
      </c>
      <c r="G18" s="39" t="n"/>
    </row>
    <row r="19">
      <c r="A19" s="38" t="inlineStr">
        <is>
          <t>BSE Ltd.</t>
        </is>
      </c>
      <c r="B19" s="17" t="inlineStr">
        <is>
          <t>INE118H01025</t>
        </is>
      </c>
      <c r="C19" s="17" t="inlineStr">
        <is>
          <t>Capital Markets</t>
        </is>
      </c>
      <c r="D19" s="156" t="n">
        <v>68258</v>
      </c>
      <c r="E19" s="7" t="n">
        <v>1392.6</v>
      </c>
      <c r="F19" s="8" t="n">
        <v>0.0392</v>
      </c>
      <c r="G19" s="39" t="n"/>
    </row>
    <row r="20">
      <c r="A20" s="38" t="inlineStr">
        <is>
          <t>HDFC Asset Management Company Ltd.</t>
        </is>
      </c>
      <c r="B20" s="17" t="inlineStr">
        <is>
          <t>INE127D01025</t>
        </is>
      </c>
      <c r="C20" s="17" t="inlineStr">
        <is>
          <t>Capital Markets</t>
        </is>
      </c>
      <c r="D20" s="156" t="n">
        <v>23630</v>
      </c>
      <c r="E20" s="7" t="n">
        <v>1307.33</v>
      </c>
      <c r="F20" s="8" t="n">
        <v>0.0368</v>
      </c>
      <c r="G20" s="39" t="n"/>
    </row>
    <row r="21">
      <c r="A21" s="38" t="inlineStr">
        <is>
          <t>Bharat Petroleum Corporation Ltd.</t>
        </is>
      </c>
      <c r="B21" s="17" t="inlineStr">
        <is>
          <t>INE029A01011</t>
        </is>
      </c>
      <c r="C21" s="17" t="inlineStr">
        <is>
          <t>Petroleum Products</t>
        </is>
      </c>
      <c r="D21" s="156" t="n">
        <v>379276</v>
      </c>
      <c r="E21" s="7" t="n">
        <v>1288.21</v>
      </c>
      <c r="F21" s="8" t="n">
        <v>0.0363</v>
      </c>
      <c r="G21" s="39" t="n"/>
    </row>
    <row r="22">
      <c r="A22" s="38" t="inlineStr">
        <is>
          <t>Coforge Ltd.</t>
        </is>
      </c>
      <c r="B22" s="17" t="inlineStr">
        <is>
          <t>INE591G01025</t>
        </is>
      </c>
      <c r="C22" s="17" t="inlineStr">
        <is>
          <t>IT - Software</t>
        </is>
      </c>
      <c r="D22" s="156" t="n">
        <v>80168</v>
      </c>
      <c r="E22" s="7" t="n">
        <v>1275.47</v>
      </c>
      <c r="F22" s="8" t="n">
        <v>0.0359</v>
      </c>
      <c r="G22" s="39" t="n"/>
    </row>
    <row r="23">
      <c r="A23" s="38" t="inlineStr">
        <is>
          <t>Dixon Technologies (India) Ltd.</t>
        </is>
      </c>
      <c r="B23" s="17" t="inlineStr">
        <is>
          <t>INE935N01020</t>
        </is>
      </c>
      <c r="C23" s="17" t="inlineStr">
        <is>
          <t>Consumer Durables</t>
        </is>
      </c>
      <c r="D23" s="156" t="n">
        <v>7720</v>
      </c>
      <c r="E23" s="7" t="n">
        <v>1260.06</v>
      </c>
      <c r="F23" s="8" t="n">
        <v>0.0355</v>
      </c>
      <c r="G23" s="39" t="n"/>
    </row>
    <row r="24">
      <c r="A24" s="38" t="inlineStr">
        <is>
          <t>Persistent Systems Ltd.</t>
        </is>
      </c>
      <c r="B24" s="17" t="inlineStr">
        <is>
          <t>INE262H01021</t>
        </is>
      </c>
      <c r="C24" s="17" t="inlineStr">
        <is>
          <t>IT - Software</t>
        </is>
      </c>
      <c r="D24" s="156" t="n">
        <v>24303</v>
      </c>
      <c r="E24" s="7" t="n">
        <v>1172.01</v>
      </c>
      <c r="F24" s="8" t="n">
        <v>0.033</v>
      </c>
      <c r="G24" s="39" t="n"/>
    </row>
    <row r="25">
      <c r="A25" s="38" t="inlineStr">
        <is>
          <t>Solar Industries India Ltd.</t>
        </is>
      </c>
      <c r="B25" s="17" t="inlineStr">
        <is>
          <t>INE343H01029</t>
        </is>
      </c>
      <c r="C25" s="17" t="inlineStr">
        <is>
          <t>Chemicals &amp; Petrochemicals</t>
        </is>
      </c>
      <c r="D25" s="156" t="n">
        <v>8443</v>
      </c>
      <c r="E25" s="7" t="n">
        <v>1125.11</v>
      </c>
      <c r="F25" s="8" t="n">
        <v>0.0317</v>
      </c>
      <c r="G25" s="39" t="n"/>
    </row>
    <row r="26">
      <c r="A26" s="38" t="inlineStr">
        <is>
          <t>Marico Ltd.</t>
        </is>
      </c>
      <c r="B26" s="17" t="inlineStr">
        <is>
          <t>INE196A01026</t>
        </is>
      </c>
      <c r="C26" s="17" t="inlineStr">
        <is>
          <t>Agricultural Food &amp; other Products</t>
        </is>
      </c>
      <c r="D26" s="156" t="n">
        <v>132128</v>
      </c>
      <c r="E26" s="7" t="n">
        <v>921.46</v>
      </c>
      <c r="F26" s="8" t="n">
        <v>0.026</v>
      </c>
      <c r="G26" s="39" t="n"/>
    </row>
    <row r="27">
      <c r="A27" s="38" t="inlineStr">
        <is>
          <t>Coromandel International Ltd.</t>
        </is>
      </c>
      <c r="B27" s="17" t="inlineStr">
        <is>
          <t>INE169A01031</t>
        </is>
      </c>
      <c r="C27" s="17" t="inlineStr">
        <is>
          <t>Fertilizers &amp; Agrochemicals</t>
        </is>
      </c>
      <c r="D27" s="156" t="n">
        <v>38910</v>
      </c>
      <c r="E27" s="7" t="n">
        <v>874.85</v>
      </c>
      <c r="F27" s="8" t="n">
        <v>0.0247</v>
      </c>
      <c r="G27" s="39" t="n"/>
    </row>
    <row r="28">
      <c r="A28" s="38" t="inlineStr">
        <is>
          <t>CG Power and Industrial Solutions Ltd.</t>
        </is>
      </c>
      <c r="B28" s="17" t="inlineStr">
        <is>
          <t>INE067A01029</t>
        </is>
      </c>
      <c r="C28" s="17" t="inlineStr">
        <is>
          <t>Electrical Equipment</t>
        </is>
      </c>
      <c r="D28" s="156" t="n">
        <v>112538</v>
      </c>
      <c r="E28" s="7" t="n">
        <v>833.85</v>
      </c>
      <c r="F28" s="8" t="n">
        <v>0.0235</v>
      </c>
      <c r="G28" s="39" t="n"/>
    </row>
    <row r="29">
      <c r="A29" s="38" t="inlineStr">
        <is>
          <t>Mazagon Dock Shipbuilders Ltd.</t>
        </is>
      </c>
      <c r="B29" s="17" t="inlineStr">
        <is>
          <t>INE249Z01020</t>
        </is>
      </c>
      <c r="C29" s="17" t="inlineStr">
        <is>
          <t>Industrial Manufacturing</t>
        </is>
      </c>
      <c r="D29" s="156" t="n">
        <v>23349</v>
      </c>
      <c r="E29" s="7" t="n">
        <v>644.78</v>
      </c>
      <c r="F29" s="8" t="n">
        <v>0.0182</v>
      </c>
      <c r="G29" s="39" t="n"/>
    </row>
    <row r="30">
      <c r="A30" s="38" t="inlineStr">
        <is>
          <t>Page Industries Ltd.</t>
        </is>
      </c>
      <c r="B30" s="17" t="inlineStr">
        <is>
          <t>INE761H01022</t>
        </is>
      </c>
      <c r="C30" s="17" t="inlineStr">
        <is>
          <t>Textiles &amp; Apparels</t>
        </is>
      </c>
      <c r="D30" s="156" t="n">
        <v>1579</v>
      </c>
      <c r="E30" s="7" t="n">
        <v>642.42</v>
      </c>
      <c r="F30" s="8" t="n">
        <v>0.0181</v>
      </c>
      <c r="G30" s="39" t="n"/>
    </row>
    <row r="31">
      <c r="A31" s="38" t="inlineStr">
        <is>
          <t>Central Depository Services (I) Ltd.</t>
        </is>
      </c>
      <c r="B31" s="17" t="inlineStr">
        <is>
          <t>INE736A01011</t>
        </is>
      </c>
      <c r="C31" s="17" t="inlineStr">
        <is>
          <t>Capital Markets</t>
        </is>
      </c>
      <c r="D31" s="156" t="n">
        <v>36922</v>
      </c>
      <c r="E31" s="7" t="n">
        <v>538.54</v>
      </c>
      <c r="F31" s="8" t="n">
        <v>0.0152</v>
      </c>
      <c r="G31" s="39" t="n"/>
    </row>
    <row r="32">
      <c r="A32" s="38" t="inlineStr">
        <is>
          <t>Manappuram Finance Ltd.</t>
        </is>
      </c>
      <c r="B32" s="17" t="inlineStr">
        <is>
          <t>INE522D01027</t>
        </is>
      </c>
      <c r="C32" s="17" t="inlineStr">
        <is>
          <t>Finance</t>
        </is>
      </c>
      <c r="D32" s="156" t="n">
        <v>165590</v>
      </c>
      <c r="E32" s="7" t="n">
        <v>464.98</v>
      </c>
      <c r="F32" s="8" t="n">
        <v>0.0131</v>
      </c>
      <c r="G32" s="39" t="n"/>
    </row>
    <row r="33">
      <c r="A33" s="38" t="inlineStr">
        <is>
          <t>Godfrey Phillips India Ltd.</t>
        </is>
      </c>
      <c r="B33" s="17" t="inlineStr">
        <is>
          <t>INE260B01028</t>
        </is>
      </c>
      <c r="C33" s="17" t="inlineStr">
        <is>
          <t>Cigarettes &amp; Tobacco Products</t>
        </is>
      </c>
      <c r="D33" s="156" t="n">
        <v>12355</v>
      </c>
      <c r="E33" s="7" t="n">
        <v>418.09</v>
      </c>
      <c r="F33" s="8" t="n">
        <v>0.0118</v>
      </c>
      <c r="G33" s="39" t="n"/>
    </row>
    <row r="34">
      <c r="A34" s="38" t="inlineStr">
        <is>
          <t>Narayana Hrudayalaya ltd.</t>
        </is>
      </c>
      <c r="B34" s="17" t="inlineStr">
        <is>
          <t>INE410P01011</t>
        </is>
      </c>
      <c r="C34" s="17" t="inlineStr">
        <is>
          <t>Healthcare Services</t>
        </is>
      </c>
      <c r="D34" s="156" t="n">
        <v>22206</v>
      </c>
      <c r="E34" s="7" t="n">
        <v>385.85</v>
      </c>
      <c r="F34" s="8" t="n">
        <v>0.0109</v>
      </c>
      <c r="G34" s="39" t="n"/>
    </row>
    <row r="35">
      <c r="A35" s="38" t="inlineStr">
        <is>
          <t>360 One Wam Ltd.</t>
        </is>
      </c>
      <c r="B35" s="17" t="inlineStr">
        <is>
          <t>INE466L01038</t>
        </is>
      </c>
      <c r="C35" s="17" t="inlineStr">
        <is>
          <t>Capital Markets</t>
        </is>
      </c>
      <c r="D35" s="156" t="n">
        <v>37258</v>
      </c>
      <c r="E35" s="7" t="n">
        <v>381.52</v>
      </c>
      <c r="F35" s="8" t="n">
        <v>0.0108</v>
      </c>
      <c r="G35" s="39" t="n"/>
    </row>
    <row r="36">
      <c r="A36" s="38" t="inlineStr">
        <is>
          <t>Computer Age Management Services Ltd.</t>
        </is>
      </c>
      <c r="B36" s="17" t="inlineStr">
        <is>
          <t>INE596I01012</t>
        </is>
      </c>
      <c r="C36" s="17" t="inlineStr">
        <is>
          <t>Capital Markets</t>
        </is>
      </c>
      <c r="D36" s="156" t="n">
        <v>8993</v>
      </c>
      <c r="E36" s="7" t="n">
        <v>338.01</v>
      </c>
      <c r="F36" s="8" t="n">
        <v>0.0095</v>
      </c>
      <c r="G36" s="39" t="n"/>
    </row>
    <row r="37">
      <c r="A37" s="38" t="inlineStr">
        <is>
          <t>Nippon Life India Asset Management Ltd.</t>
        </is>
      </c>
      <c r="B37" s="17" t="inlineStr">
        <is>
          <t>INE298J01013</t>
        </is>
      </c>
      <c r="C37" s="17" t="inlineStr">
        <is>
          <t>Capital Markets</t>
        </is>
      </c>
      <c r="D37" s="156" t="n">
        <v>36832</v>
      </c>
      <c r="E37" s="7" t="n">
        <v>319.83</v>
      </c>
      <c r="F37" s="8" t="n">
        <v>0.008999999999999999</v>
      </c>
      <c r="G37" s="39" t="n"/>
    </row>
    <row r="38">
      <c r="A38" s="38" t="inlineStr">
        <is>
          <t>GlaxoSmithKline Pharmaceuticals Ltd.</t>
        </is>
      </c>
      <c r="B38" s="17" t="inlineStr">
        <is>
          <t>INE159A01016</t>
        </is>
      </c>
      <c r="C38" s="17" t="inlineStr">
        <is>
          <t>Pharmaceuticals &amp; Biotechnology</t>
        </is>
      </c>
      <c r="D38" s="156" t="n">
        <v>11869</v>
      </c>
      <c r="E38" s="7" t="n">
        <v>315.68</v>
      </c>
      <c r="F38" s="8" t="n">
        <v>0.0089</v>
      </c>
      <c r="G38" s="39" t="n"/>
    </row>
    <row r="39">
      <c r="A39" s="38" t="inlineStr">
        <is>
          <t>Affle 3i Ltd.</t>
        </is>
      </c>
      <c r="B39" s="17" t="inlineStr">
        <is>
          <t>INE00WC01027</t>
        </is>
      </c>
      <c r="C39" s="17" t="inlineStr">
        <is>
          <t>IT - Services</t>
        </is>
      </c>
      <c r="D39" s="156" t="n">
        <v>14601</v>
      </c>
      <c r="E39" s="7" t="n">
        <v>284.38</v>
      </c>
      <c r="F39" s="8" t="n">
        <v>0.008</v>
      </c>
      <c r="G39" s="39" t="n"/>
    </row>
    <row r="40">
      <c r="A40" s="38" t="inlineStr">
        <is>
          <t>Indian Energy Exchange Ltd.</t>
        </is>
      </c>
      <c r="B40" s="17" t="inlineStr">
        <is>
          <t>INE022Q01020</t>
        </is>
      </c>
      <c r="C40" s="17" t="inlineStr">
        <is>
          <t>Capital Markets</t>
        </is>
      </c>
      <c r="D40" s="156" t="n">
        <v>198776</v>
      </c>
      <c r="E40" s="7" t="n">
        <v>276.68</v>
      </c>
      <c r="F40" s="8" t="n">
        <v>0.0078</v>
      </c>
      <c r="G40" s="39" t="n"/>
    </row>
    <row r="41">
      <c r="A41" s="38" t="inlineStr">
        <is>
          <t>Motilal Oswal Financial Services Ltd.</t>
        </is>
      </c>
      <c r="B41" s="17" t="inlineStr">
        <is>
          <t>INE338I01027</t>
        </is>
      </c>
      <c r="C41" s="17" t="inlineStr">
        <is>
          <t>Capital Markets</t>
        </is>
      </c>
      <c r="D41" s="156" t="n">
        <v>30480</v>
      </c>
      <c r="E41" s="7" t="n">
        <v>272.37</v>
      </c>
      <c r="F41" s="8" t="n">
        <v>0.0077</v>
      </c>
      <c r="G41" s="39" t="n"/>
    </row>
    <row r="42">
      <c r="A42" s="38" t="inlineStr">
        <is>
          <t>Intellect Design Arena Ltd.</t>
        </is>
      </c>
      <c r="B42" s="17" t="inlineStr">
        <is>
          <t>INE306R01017</t>
        </is>
      </c>
      <c r="C42" s="17" t="inlineStr">
        <is>
          <t>IT - Software</t>
        </is>
      </c>
      <c r="D42" s="156" t="n">
        <v>26415</v>
      </c>
      <c r="E42" s="7" t="n">
        <v>257.44</v>
      </c>
      <c r="F42" s="8" t="n">
        <v>0.0073</v>
      </c>
      <c r="G42" s="39" t="n"/>
    </row>
    <row r="43">
      <c r="A43" s="38" t="inlineStr">
        <is>
          <t>Garden Reach Shipbuilders &amp; Engineers</t>
        </is>
      </c>
      <c r="B43" s="17" t="inlineStr">
        <is>
          <t>INE382Z01011</t>
        </is>
      </c>
      <c r="C43" s="17" t="inlineStr">
        <is>
          <t>Aerospace &amp; Defense</t>
        </is>
      </c>
      <c r="D43" s="156" t="n">
        <v>9913</v>
      </c>
      <c r="E43" s="7" t="n">
        <v>250.71</v>
      </c>
      <c r="F43" s="8" t="n">
        <v>0.0071</v>
      </c>
      <c r="G43" s="39" t="n"/>
    </row>
    <row r="44">
      <c r="A44" s="38" t="inlineStr">
        <is>
          <t>Angel One Ltd.</t>
        </is>
      </c>
      <c r="B44" s="17" t="inlineStr">
        <is>
          <t>INE732I01013</t>
        </is>
      </c>
      <c r="C44" s="17" t="inlineStr">
        <is>
          <t>Capital Markets</t>
        </is>
      </c>
      <c r="D44" s="156" t="n">
        <v>11359</v>
      </c>
      <c r="E44" s="7" t="n">
        <v>242.23</v>
      </c>
      <c r="F44" s="8" t="n">
        <v>0.0068</v>
      </c>
      <c r="G44" s="39" t="n"/>
    </row>
    <row r="45">
      <c r="A45" s="38" t="inlineStr">
        <is>
          <t>Castrol India Ltd.</t>
        </is>
      </c>
      <c r="B45" s="17" t="inlineStr">
        <is>
          <t>INE172A01027</t>
        </is>
      </c>
      <c r="C45" s="17" t="inlineStr">
        <is>
          <t>Petroleum Products</t>
        </is>
      </c>
      <c r="D45" s="156" t="n">
        <v>108762</v>
      </c>
      <c r="E45" s="7" t="n">
        <v>217.13</v>
      </c>
      <c r="F45" s="8" t="n">
        <v>0.0061</v>
      </c>
      <c r="G45" s="39" t="n"/>
    </row>
    <row r="46">
      <c r="A46" s="38" t="inlineStr">
        <is>
          <t>Cohance Lifesciences Ltd.</t>
        </is>
      </c>
      <c r="B46" s="17" t="inlineStr">
        <is>
          <t>INE03QK01018</t>
        </is>
      </c>
      <c r="C46" s="17" t="inlineStr">
        <is>
          <t>Pharmaceuticals &amp; Biotechnology</t>
        </is>
      </c>
      <c r="D46" s="156" t="n">
        <v>24495</v>
      </c>
      <c r="E46" s="7" t="n">
        <v>215.34</v>
      </c>
      <c r="F46" s="8" t="n">
        <v>0.0061</v>
      </c>
      <c r="G46" s="39" t="n"/>
    </row>
    <row r="47">
      <c r="A47" s="38" t="inlineStr">
        <is>
          <t>Eclerx Services Ltd.</t>
        </is>
      </c>
      <c r="B47" s="17" t="inlineStr">
        <is>
          <t>INE738I01010</t>
        </is>
      </c>
      <c r="C47" s="17" t="inlineStr">
        <is>
          <t>Commercial Services &amp; Supplies</t>
        </is>
      </c>
      <c r="D47" s="156" t="n">
        <v>5087</v>
      </c>
      <c r="E47" s="7" t="n">
        <v>204.28</v>
      </c>
      <c r="F47" s="8" t="n">
        <v>0.0058</v>
      </c>
      <c r="G47" s="39" t="n"/>
    </row>
    <row r="48">
      <c r="A48" s="38" t="inlineStr">
        <is>
          <t>Zensar Technologies Ltd.</t>
        </is>
      </c>
      <c r="B48" s="17" t="inlineStr">
        <is>
          <t>INE520A01027</t>
        </is>
      </c>
      <c r="C48" s="17" t="inlineStr">
        <is>
          <t>IT - Software</t>
        </is>
      </c>
      <c r="D48" s="156" t="n">
        <v>24963</v>
      </c>
      <c r="E48" s="7" t="n">
        <v>190.49</v>
      </c>
      <c r="F48" s="8" t="n">
        <v>0.0054</v>
      </c>
      <c r="G48" s="39" t="n"/>
    </row>
    <row r="49">
      <c r="A49" s="38" t="inlineStr">
        <is>
          <t>Zen Technologies Ltd.</t>
        </is>
      </c>
      <c r="B49" s="17" t="inlineStr">
        <is>
          <t>INE251B01027</t>
        </is>
      </c>
      <c r="C49" s="17" t="inlineStr">
        <is>
          <t>Aerospace &amp; Defense</t>
        </is>
      </c>
      <c r="D49" s="156" t="n">
        <v>12697</v>
      </c>
      <c r="E49" s="7" t="n">
        <v>181.92</v>
      </c>
      <c r="F49" s="8" t="n">
        <v>0.0051</v>
      </c>
      <c r="G49" s="39" t="n"/>
    </row>
    <row r="50">
      <c r="A50" s="38" t="inlineStr">
        <is>
          <t>Gillette India Ltd.</t>
        </is>
      </c>
      <c r="B50" s="17" t="inlineStr">
        <is>
          <t>INE322A01010</t>
        </is>
      </c>
      <c r="C50" s="17" t="inlineStr">
        <is>
          <t>Personal Products</t>
        </is>
      </c>
      <c r="D50" s="156" t="n">
        <v>1878</v>
      </c>
      <c r="E50" s="7" t="n">
        <v>178.03</v>
      </c>
      <c r="F50" s="8" t="n">
        <v>0.005</v>
      </c>
      <c r="G50" s="39" t="n"/>
    </row>
    <row r="51">
      <c r="A51" s="38" t="inlineStr">
        <is>
          <t>LT Foods Ltd.</t>
        </is>
      </c>
      <c r="B51" s="17" t="inlineStr">
        <is>
          <t>INE818H01020</t>
        </is>
      </c>
      <c r="C51" s="17" t="inlineStr">
        <is>
          <t>Agricultural Food &amp; other Products</t>
        </is>
      </c>
      <c r="D51" s="156" t="n">
        <v>37273</v>
      </c>
      <c r="E51" s="7" t="n">
        <v>151.18</v>
      </c>
      <c r="F51" s="8" t="n">
        <v>0.0043</v>
      </c>
      <c r="G51" s="39" t="n"/>
    </row>
    <row r="52">
      <c r="A52" s="38" t="inlineStr">
        <is>
          <t>Mahanagar Gas Ltd.</t>
        </is>
      </c>
      <c r="B52" s="17" t="inlineStr">
        <is>
          <t>INE002S01010</t>
        </is>
      </c>
      <c r="C52" s="17" t="inlineStr">
        <is>
          <t>Gas</t>
        </is>
      </c>
      <c r="D52" s="156" t="n">
        <v>11503</v>
      </c>
      <c r="E52" s="7" t="n">
        <v>148.98</v>
      </c>
      <c r="F52" s="8" t="n">
        <v>0.0042</v>
      </c>
      <c r="G52" s="39" t="n"/>
    </row>
    <row r="53">
      <c r="A53" s="38" t="inlineStr">
        <is>
          <t>Astrazeneca Pharma India Ltd.</t>
        </is>
      </c>
      <c r="B53" s="17" t="inlineStr">
        <is>
          <t>INE203A01020</t>
        </is>
      </c>
      <c r="C53" s="17" t="inlineStr">
        <is>
          <t>Pharmaceuticals &amp; Biotechnology</t>
        </is>
      </c>
      <c r="D53" s="156" t="n">
        <v>1484</v>
      </c>
      <c r="E53" s="7" t="n">
        <v>135.13</v>
      </c>
      <c r="F53" s="8" t="n">
        <v>0.0038</v>
      </c>
      <c r="G53" s="39" t="n"/>
    </row>
    <row r="54">
      <c r="A54" s="38" t="inlineStr">
        <is>
          <t>Newgen Software Technologies Ltd.</t>
        </is>
      </c>
      <c r="B54" s="17" t="inlineStr">
        <is>
          <t>INE619B01017</t>
        </is>
      </c>
      <c r="C54" s="17" t="inlineStr">
        <is>
          <t>IT - Software</t>
        </is>
      </c>
      <c r="D54" s="156" t="n">
        <v>12652</v>
      </c>
      <c r="E54" s="7" t="n">
        <v>112.56</v>
      </c>
      <c r="F54" s="8" t="n">
        <v>0.0032</v>
      </c>
      <c r="G54" s="39" t="n"/>
    </row>
    <row r="55">
      <c r="A55" s="38" t="inlineStr">
        <is>
          <t>Elecon Engineering Company Ltd.</t>
        </is>
      </c>
      <c r="B55" s="17" t="inlineStr">
        <is>
          <t>INE205B01031</t>
        </is>
      </c>
      <c r="C55" s="17" t="inlineStr">
        <is>
          <t>Electrical Equipment</t>
        </is>
      </c>
      <c r="D55" s="156" t="n">
        <v>18053</v>
      </c>
      <c r="E55" s="7" t="n">
        <v>102.52</v>
      </c>
      <c r="F55" s="8" t="n">
        <v>0.0029</v>
      </c>
      <c r="G55" s="39" t="n"/>
    </row>
    <row r="56">
      <c r="A56" s="38" t="inlineStr">
        <is>
          <t>Schneider Electric Infrastructure Ltd.</t>
        </is>
      </c>
      <c r="B56" s="17" t="inlineStr">
        <is>
          <t>INE839M01018</t>
        </is>
      </c>
      <c r="C56" s="17" t="inlineStr">
        <is>
          <t>Electrical Equipment</t>
        </is>
      </c>
      <c r="D56" s="156" t="n">
        <v>12037</v>
      </c>
      <c r="E56" s="7" t="n">
        <v>98.78</v>
      </c>
      <c r="F56" s="8" t="n">
        <v>0.0028</v>
      </c>
      <c r="G56" s="39" t="n"/>
    </row>
    <row r="57">
      <c r="A57" s="38" t="inlineStr">
        <is>
          <t>Caplin Point Laboratories Ltd.</t>
        </is>
      </c>
      <c r="B57" s="17" t="inlineStr">
        <is>
          <t>INE475E01026</t>
        </is>
      </c>
      <c r="C57" s="17" t="inlineStr">
        <is>
          <t>Pharmaceuticals &amp; Biotechnology</t>
        </is>
      </c>
      <c r="D57" s="156" t="n">
        <v>4468</v>
      </c>
      <c r="E57" s="7" t="n">
        <v>87.84999999999999</v>
      </c>
      <c r="F57" s="8" t="n">
        <v>0.0025</v>
      </c>
      <c r="G57" s="39" t="n"/>
    </row>
    <row r="58">
      <c r="A58" s="38" t="inlineStr">
        <is>
          <t>BLS International Services Ltd.</t>
        </is>
      </c>
      <c r="B58" s="17" t="inlineStr">
        <is>
          <t>INE153T01027</t>
        </is>
      </c>
      <c r="C58" s="17" t="inlineStr">
        <is>
          <t>Leisure Services</t>
        </is>
      </c>
      <c r="D58" s="156" t="n">
        <v>25895</v>
      </c>
      <c r="E58" s="7" t="n">
        <v>83.45999999999999</v>
      </c>
      <c r="F58" s="8" t="n">
        <v>0.0024</v>
      </c>
      <c r="G58" s="39" t="n"/>
    </row>
    <row r="59">
      <c r="A59" s="38" t="inlineStr">
        <is>
          <t>Action Construction Equipment Ltd.</t>
        </is>
      </c>
      <c r="B59" s="17" t="inlineStr">
        <is>
          <t>INE731H01025</t>
        </is>
      </c>
      <c r="C59" s="17" t="inlineStr">
        <is>
          <t>Agricultural, Commercial &amp; Construction Vehicles</t>
        </is>
      </c>
      <c r="D59" s="156" t="n">
        <v>6971</v>
      </c>
      <c r="E59" s="7" t="n">
        <v>74.77</v>
      </c>
      <c r="F59" s="8" t="n">
        <v>0.0021</v>
      </c>
      <c r="G59" s="39" t="n"/>
    </row>
    <row r="60">
      <c r="A60" s="40" t="inlineStr">
        <is>
          <t>Sub Total</t>
        </is>
      </c>
      <c r="B60" s="18" t="n"/>
      <c r="C60" s="18" t="n"/>
      <c r="D60" s="157" t="n"/>
      <c r="E60" s="20" t="n">
        <v>35825.7</v>
      </c>
      <c r="F60" s="21" t="n">
        <v>1.0097</v>
      </c>
      <c r="G60" s="41" t="n"/>
    </row>
    <row r="61">
      <c r="A61" s="40" t="inlineStr">
        <is>
          <t>(b) Unlisted</t>
        </is>
      </c>
      <c r="B61" s="17" t="n"/>
      <c r="C61" s="17" t="n"/>
      <c r="D61" s="156" t="n"/>
      <c r="E61" s="7" t="n"/>
      <c r="F61" s="8" t="n"/>
      <c r="G61" s="39" t="n"/>
    </row>
    <row r="62">
      <c r="A62" s="40" t="inlineStr">
        <is>
          <t>Sub Total</t>
        </is>
      </c>
      <c r="B62" s="17" t="n"/>
      <c r="C62" s="17" t="n"/>
      <c r="D62" s="156" t="n"/>
      <c r="E62" s="22" t="inlineStr">
        <is>
          <t>NIL</t>
        </is>
      </c>
      <c r="F62" s="23" t="inlineStr">
        <is>
          <t>NIL</t>
        </is>
      </c>
      <c r="G62" s="39" t="n"/>
    </row>
    <row r="63">
      <c r="A63" s="42" t="inlineStr">
        <is>
          <t>TOTAL</t>
        </is>
      </c>
      <c r="B63" s="145" t="n"/>
      <c r="C63" s="145" t="n"/>
      <c r="D63" s="158" t="n"/>
      <c r="E63" s="14" t="n">
        <v>35825.7</v>
      </c>
      <c r="F63" s="15" t="n">
        <v>1.0097</v>
      </c>
      <c r="G63" s="41" t="n"/>
    </row>
    <row r="64">
      <c r="A64" s="38" t="n"/>
      <c r="B64" s="17" t="n"/>
      <c r="C64" s="17" t="n"/>
      <c r="D64" s="156" t="n"/>
      <c r="E64" s="7" t="n"/>
      <c r="F64" s="8" t="n"/>
      <c r="G64" s="39" t="n"/>
    </row>
    <row r="65">
      <c r="A65" s="38" t="n"/>
      <c r="B65" s="17" t="n"/>
      <c r="C65" s="17" t="n"/>
      <c r="D65" s="156" t="n"/>
      <c r="E65" s="7" t="n"/>
      <c r="F65" s="8" t="n"/>
      <c r="G65" s="39" t="n"/>
    </row>
    <row r="66">
      <c r="A66" s="40" t="inlineStr">
        <is>
          <t>TREPS / Reverse Repo</t>
        </is>
      </c>
      <c r="B66" s="17" t="n"/>
      <c r="C66" s="17" t="n"/>
      <c r="D66" s="156" t="n"/>
      <c r="E66" s="7" t="n"/>
      <c r="F66" s="8" t="n"/>
      <c r="G66" s="39" t="n"/>
    </row>
    <row r="67">
      <c r="A67" s="38" t="inlineStr">
        <is>
          <t>Clearing Corporation of India Ltd.</t>
        </is>
      </c>
      <c r="B67" s="17" t="n"/>
      <c r="C67" s="17" t="n"/>
      <c r="D67" s="156" t="n"/>
      <c r="E67" s="7" t="n">
        <v>449.93</v>
      </c>
      <c r="F67" s="8" t="n">
        <v>0.0127</v>
      </c>
      <c r="G67" s="39" t="n">
        <v>0.05471</v>
      </c>
    </row>
    <row r="68">
      <c r="A68" s="40" t="inlineStr">
        <is>
          <t>Sub Total</t>
        </is>
      </c>
      <c r="B68" s="18" t="n"/>
      <c r="C68" s="18" t="n"/>
      <c r="D68" s="157" t="n"/>
      <c r="E68" s="20" t="n">
        <v>449.93</v>
      </c>
      <c r="F68" s="21" t="n">
        <v>0.0127</v>
      </c>
      <c r="G68" s="41" t="n"/>
    </row>
    <row r="69">
      <c r="A69" s="38" t="n"/>
      <c r="B69" s="17" t="n"/>
      <c r="C69" s="17" t="n"/>
      <c r="D69" s="156" t="n"/>
      <c r="E69" s="7" t="n"/>
      <c r="F69" s="8" t="n"/>
      <c r="G69" s="39" t="n"/>
    </row>
    <row r="70">
      <c r="A70" s="42" t="inlineStr">
        <is>
          <t>TOTAL</t>
        </is>
      </c>
      <c r="B70" s="145" t="n"/>
      <c r="C70" s="145" t="n"/>
      <c r="D70" s="158" t="n"/>
      <c r="E70" s="20" t="n">
        <v>449.93</v>
      </c>
      <c r="F70" s="21" t="n">
        <v>0.0127</v>
      </c>
      <c r="G70" s="41" t="n"/>
    </row>
    <row r="71">
      <c r="A71" s="38" t="inlineStr">
        <is>
          <t>Accrued Interest</t>
        </is>
      </c>
      <c r="B71" s="17" t="n"/>
      <c r="C71" s="17" t="n"/>
      <c r="D71" s="156" t="n"/>
      <c r="E71" s="7" t="n">
        <v>0.0674406</v>
      </c>
      <c r="F71" s="59" t="inlineStr">
        <is>
          <t>$0.00%</t>
        </is>
      </c>
      <c r="G71" s="39" t="n"/>
    </row>
    <row r="72">
      <c r="A72" s="38" t="inlineStr">
        <is>
          <t>Net Receivables/(Payables)</t>
        </is>
      </c>
      <c r="B72" s="17" t="n"/>
      <c r="C72" s="17" t="n"/>
      <c r="D72" s="156" t="n"/>
      <c r="E72" s="159" t="n">
        <v>-788.6474406</v>
      </c>
      <c r="F72" s="160" t="n">
        <v>-0.022401</v>
      </c>
      <c r="G72" s="39" t="n">
        <v>0.054709</v>
      </c>
    </row>
    <row r="73">
      <c r="A73" s="45" t="inlineStr">
        <is>
          <t>GRAND TOTAL</t>
        </is>
      </c>
      <c r="B73" s="19" t="n"/>
      <c r="C73" s="19" t="n"/>
      <c r="D73" s="161" t="n"/>
      <c r="E73" s="14" t="n">
        <v>35487.05</v>
      </c>
      <c r="F73" s="15" t="n">
        <v>1</v>
      </c>
      <c r="G73" s="46" t="n"/>
    </row>
    <row r="74">
      <c r="A74" s="29" t="n"/>
      <c r="G74" s="30" t="n"/>
    </row>
    <row r="75">
      <c r="A75" s="47" t="inlineStr">
        <is>
          <t xml:space="preserve">$ Less than 0.01% of Net Asset Value </t>
        </is>
      </c>
      <c r="G75" s="30" t="n"/>
    </row>
    <row r="76">
      <c r="A76" s="29" t="n"/>
      <c r="G76" s="30" t="n"/>
    </row>
    <row r="77">
      <c r="A77" s="29" t="n"/>
      <c r="G77" s="30" t="n"/>
    </row>
    <row r="78">
      <c r="A78" s="47" t="inlineStr">
        <is>
          <t>Notes:</t>
        </is>
      </c>
      <c r="G78" s="30" t="n"/>
    </row>
    <row r="79">
      <c r="A79" s="48" t="inlineStr">
        <is>
          <t>1. Security in default beyond its maturiy date</t>
        </is>
      </c>
      <c r="B79" s="49" t="inlineStr">
        <is>
          <t>NIL</t>
        </is>
      </c>
      <c r="G79" s="30" t="n"/>
    </row>
    <row r="80">
      <c r="A80" s="29" t="inlineStr">
        <is>
          <t>2. Net Asset Value (Rs. per unit)</t>
        </is>
      </c>
      <c r="G80" s="30" t="n"/>
    </row>
    <row r="81">
      <c r="A81" s="29" t="inlineStr">
        <is>
          <t>Plan /option (Face Value 10)</t>
        </is>
      </c>
      <c r="B81" s="49" t="inlineStr">
        <is>
          <t>As on</t>
        </is>
      </c>
      <c r="C81" s="49" t="inlineStr">
        <is>
          <t>As on</t>
        </is>
      </c>
      <c r="G81" s="30" t="n"/>
    </row>
    <row r="82">
      <c r="A82" s="29" t="n"/>
      <c r="B82" s="50" t="n">
        <v>45747</v>
      </c>
      <c r="C82" s="50" t="n">
        <v>45930</v>
      </c>
      <c r="G82" s="30" t="n"/>
    </row>
    <row r="83">
      <c r="A83" s="29" t="inlineStr">
        <is>
          <t>Direct Plan  Growth Option</t>
        </is>
      </c>
      <c r="B83" t="n">
        <v>8.3949</v>
      </c>
      <c r="C83" t="n">
        <v>8.8942</v>
      </c>
      <c r="G83" s="51" t="n"/>
    </row>
    <row r="84">
      <c r="A84" s="29" t="inlineStr">
        <is>
          <t>Direct Plan IDCW Option</t>
        </is>
      </c>
      <c r="B84" t="n">
        <v>8.3949</v>
      </c>
      <c r="C84" t="n">
        <v>8.8942</v>
      </c>
      <c r="G84" s="51" t="n"/>
    </row>
    <row r="85">
      <c r="A85" s="29" t="inlineStr">
        <is>
          <t>Regular Plan  Growth Option</t>
        </is>
      </c>
      <c r="B85" t="n">
        <v>8.3704</v>
      </c>
      <c r="C85" t="n">
        <v>8.8391</v>
      </c>
      <c r="G85" s="51" t="n"/>
    </row>
    <row r="86">
      <c r="A86" s="29" t="inlineStr">
        <is>
          <t>Regular Plan IDCW Option</t>
        </is>
      </c>
      <c r="B86" t="n">
        <v>8.3704</v>
      </c>
      <c r="C86" t="n">
        <v>8.8391</v>
      </c>
      <c r="G86" s="51" t="n"/>
    </row>
    <row r="87">
      <c r="A87" s="29" t="n"/>
      <c r="G87" s="51" t="n"/>
    </row>
    <row r="88">
      <c r="A88" s="29" t="inlineStr">
        <is>
          <t xml:space="preserve">3. Total Dividend (Net) declared during the half year period </t>
        </is>
      </c>
      <c r="B88" s="49" t="inlineStr">
        <is>
          <t>NIL</t>
        </is>
      </c>
      <c r="G88" s="30" t="n"/>
    </row>
    <row r="89">
      <c r="A89" s="29" t="inlineStr">
        <is>
          <t>4. Bonus was declared during the half year period</t>
        </is>
      </c>
      <c r="B89" s="49" t="inlineStr">
        <is>
          <t>NIL</t>
        </is>
      </c>
      <c r="G89" s="30" t="n"/>
    </row>
    <row r="90">
      <c r="A90" s="48" t="inlineStr">
        <is>
          <t>5. Investment in Repo of Corporate Debt Securities as at September 30, 2025</t>
        </is>
      </c>
      <c r="B90" s="49" t="inlineStr">
        <is>
          <t>NIL</t>
        </is>
      </c>
      <c r="G90" s="30" t="n"/>
    </row>
    <row r="91">
      <c r="A91" s="48" t="inlineStr">
        <is>
          <t>6. Investment in foreign securities/ADRs/GDRs as at September 30,2025</t>
        </is>
      </c>
      <c r="B91" s="49" t="inlineStr">
        <is>
          <t>NIL</t>
        </is>
      </c>
      <c r="G91" s="30" t="n"/>
    </row>
    <row r="92">
      <c r="A92" s="29" t="inlineStr">
        <is>
          <t>7. Portfolio Turnover Ratio</t>
        </is>
      </c>
      <c r="B92" s="52" t="n">
        <v>1.108</v>
      </c>
      <c r="G92" s="30" t="n"/>
    </row>
    <row r="93" ht="30" customHeight="1">
      <c r="A93" s="48" t="inlineStr">
        <is>
          <t>8. Total gross exposure to derivative instruments (excluding reversed positions) as at September 30, 2025 (Rs. in Lakhs)</t>
        </is>
      </c>
      <c r="B93" s="49" t="inlineStr">
        <is>
          <t>NIL</t>
        </is>
      </c>
      <c r="G93" s="30" t="n"/>
    </row>
    <row r="94" ht="29" customHeight="1">
      <c r="A94" s="48" t="inlineStr">
        <is>
          <t>9. Margin Deposits includes Margin money placed on derivatives other than margin money placed with bank</t>
        </is>
      </c>
      <c r="B94" s="49" t="inlineStr">
        <is>
          <t>NIL</t>
        </is>
      </c>
      <c r="G94" s="30" t="n"/>
    </row>
    <row r="95" ht="29" customHeight="1">
      <c r="A95" s="48" t="inlineStr">
        <is>
          <t>10. Value of investment made by other schemes under same management (Rs. In Lakhs)</t>
        </is>
      </c>
      <c r="B95" s="49" t="inlineStr">
        <is>
          <t>NIL</t>
        </is>
      </c>
      <c r="G95" s="30" t="n"/>
    </row>
    <row r="96">
      <c r="A96" s="48" t="inlineStr">
        <is>
          <t>11. Number of instance of deviation In valuation of securities</t>
        </is>
      </c>
      <c r="B96" s="49" t="inlineStr">
        <is>
          <t>NIL</t>
        </is>
      </c>
      <c r="G96" s="30" t="n"/>
    </row>
    <row r="97" ht="15" customHeight="1" thickBot="1">
      <c r="A97" s="54" t="inlineStr">
        <is>
          <t>12. Total value and percentage of illiquid equity shares / securities</t>
        </is>
      </c>
      <c r="B97" s="55" t="inlineStr">
        <is>
          <t>NIL</t>
        </is>
      </c>
      <c r="C97" s="56" t="n"/>
      <c r="D97" s="56" t="n"/>
      <c r="E97" s="56" t="n"/>
      <c r="F97" s="56" t="n"/>
      <c r="G97" s="57" t="n"/>
    </row>
    <row r="99" ht="70" customHeight="1">
      <c r="A99" s="177" t="inlineStr">
        <is>
          <t>Scheme Name</t>
        </is>
      </c>
      <c r="B99" s="177" t="inlineStr">
        <is>
          <t>Risk- O - Meter</t>
        </is>
      </c>
      <c r="C99" s="177" t="inlineStr">
        <is>
          <t>Benchmark of the Scheme</t>
        </is>
      </c>
      <c r="D99" s="177" t="inlineStr">
        <is>
          <t>Benchmark Risk-o-meter</t>
        </is>
      </c>
    </row>
    <row r="100" ht="70" customHeight="1">
      <c r="A100" s="177" t="inlineStr">
        <is>
          <t>Edelweiss Nifty500 Multicap Momentum Quality 50 Index Fund</t>
        </is>
      </c>
      <c r="B100" s="177" t="n"/>
      <c r="C100" s="177" t="inlineStr">
        <is>
          <t>Nifty500 Multicap Momentum Quality 50 TRI</t>
        </is>
      </c>
      <c r="D100" s="177" t="n"/>
      <c r="E100" t="inlineStr"/>
    </row>
  </sheetData>
  <mergeCells count="2">
    <mergeCell ref="A3:G3"/>
    <mergeCell ref="A4:G4"/>
  </mergeCells>
  <pageMargins left="0.7" right="0.7" top="0.75" bottom="0.75" header="0.3" footer="0.3"/>
  <pageSetup orientation="portrait" horizontalDpi="300" verticalDpi="300"/>
  <drawing xmlns:r="http://schemas.openxmlformats.org/officeDocument/2006/relationships" r:id="rId1"/>
</worksheet>
</file>

<file path=xl/worksheets/sheet36.xml><?xml version="1.0" encoding="utf-8"?>
<worksheet xmlns="http://schemas.openxmlformats.org/spreadsheetml/2006/main">
  <sheetPr>
    <outlinePr summaryBelow="1" summaryRight="1"/>
    <pageSetUpPr/>
  </sheetPr>
  <dimension ref="A1:H46"/>
  <sheetViews>
    <sheetView showGridLines="0" workbookViewId="0">
      <pane ySplit="6" topLeftCell="A7" activePane="bottomLeft" state="frozen"/>
      <selection activeCell="A7" sqref="A7"/>
      <selection pane="bottomLeft" activeCell="A7" sqref="A7"/>
    </sheetView>
  </sheetViews>
  <sheetFormatPr baseColWidth="8" defaultRowHeight="14.5"/>
  <cols>
    <col width="72.54296875" customWidth="1" min="1" max="1"/>
    <col width="22" customWidth="1" min="2" max="2"/>
    <col width="26.7265625" customWidth="1" min="3" max="3"/>
    <col width="22" customWidth="1" min="4" max="4"/>
    <col width="16.453125" customWidth="1" min="5" max="5"/>
    <col width="22" customWidth="1" min="6" max="6"/>
    <col width="6.1796875" bestFit="1" customWidth="1" style="2" min="7" max="7"/>
    <col width="70.26953125" bestFit="1" customWidth="1" min="12" max="12"/>
    <col width="10.81640625" bestFit="1" customWidth="1" min="13" max="13"/>
    <col width="10.54296875" bestFit="1" customWidth="1" min="14" max="14"/>
    <col width="12" bestFit="1" customWidth="1" min="15" max="15"/>
    <col width="12.54296875" customWidth="1" min="16" max="16"/>
  </cols>
  <sheetData>
    <row r="1">
      <c r="A1" s="85" t="inlineStr">
        <is>
          <t>Edelweiss Mutual Fund</t>
        </is>
      </c>
    </row>
    <row r="2" ht="29.5" customHeight="1" thickBot="1">
      <c r="A2" s="86" t="inlineStr">
        <is>
          <t xml:space="preserve">Edelweiss House, 10th Floor, Off. C.S.T. Road, Kalina, Santacruz (E), Mumbai 400098, Maharashtra  </t>
        </is>
      </c>
    </row>
    <row r="3" ht="36.75" customHeight="1">
      <c r="A3" s="148" t="inlineStr">
        <is>
          <t>PORTFOLIO STATEMENT OF EDELWEISS  EMERGING MARKETS OPPORTUNITIES EQUITY OFF-SHORE FUND AS ON SEPTEMBER 30, 2025</t>
        </is>
      </c>
      <c r="B3" s="149" t="n"/>
      <c r="C3" s="149" t="n"/>
      <c r="D3" s="149" t="n"/>
      <c r="E3" s="149" t="n"/>
      <c r="F3" s="149" t="n"/>
      <c r="G3" s="150" t="n"/>
      <c r="H3" s="28">
        <f>HYPERLINK("[EDEL_HY Portfolio 30-Sep-2025 Final.xlsx]Index!A1","Index")</f>
        <v/>
      </c>
    </row>
    <row r="4" ht="19.5" customHeight="1">
      <c r="A4" s="151" t="inlineStr">
        <is>
          <t>(An open ended fund of fund scheme investing in JPMorgan Funds – Emerging Market Opportunities Fund)</t>
        </is>
      </c>
      <c r="G4" s="51" t="n"/>
    </row>
    <row r="5">
      <c r="A5" s="29" t="n"/>
      <c r="G5" s="30" t="n"/>
    </row>
    <row r="6" ht="48" customHeight="1">
      <c r="A6" s="31" t="inlineStr">
        <is>
          <t>Name of the Instrument</t>
        </is>
      </c>
      <c r="B6" s="32" t="inlineStr">
        <is>
          <t>ISIN</t>
        </is>
      </c>
      <c r="C6" s="32" t="inlineStr">
        <is>
          <t>Rating/Industry</t>
        </is>
      </c>
      <c r="D6" s="152" t="inlineStr">
        <is>
          <t>Quantity</t>
        </is>
      </c>
      <c r="E6" s="34" t="inlineStr">
        <is>
          <t>Market/Fair Value(Rs. In Lacs)</t>
        </is>
      </c>
      <c r="F6" s="34" t="inlineStr">
        <is>
          <t>% to Net Assets</t>
        </is>
      </c>
      <c r="G6" s="35" t="inlineStr">
        <is>
          <t>YIELD</t>
        </is>
      </c>
    </row>
    <row r="7">
      <c r="A7" s="36" t="n"/>
      <c r="B7" s="16" t="n"/>
      <c r="C7" s="16" t="n"/>
      <c r="D7" s="153" t="n"/>
      <c r="E7" s="154" t="n"/>
      <c r="F7" s="155" t="n"/>
      <c r="G7" s="37" t="n"/>
    </row>
    <row r="8">
      <c r="A8" s="38" t="n"/>
      <c r="B8" s="17" t="n"/>
      <c r="C8" s="17" t="n"/>
      <c r="D8" s="156" t="n"/>
      <c r="E8" s="7" t="n"/>
      <c r="F8" s="8" t="n"/>
      <c r="G8" s="39" t="n"/>
    </row>
    <row r="9">
      <c r="A9" s="40" t="inlineStr">
        <is>
          <t>Foreign Securities and/or Overseas ETFs</t>
        </is>
      </c>
      <c r="B9" s="17" t="n"/>
      <c r="C9" s="17" t="n"/>
      <c r="D9" s="156" t="n"/>
      <c r="E9" s="7" t="n"/>
      <c r="F9" s="8" t="n"/>
      <c r="G9" s="39" t="n"/>
    </row>
    <row r="10">
      <c r="A10" s="40" t="inlineStr">
        <is>
          <t>International  Mutual Fund Units</t>
        </is>
      </c>
      <c r="B10" s="18" t="n"/>
      <c r="C10" s="18" t="n"/>
      <c r="D10" s="157" t="n"/>
      <c r="E10" s="24" t="n"/>
      <c r="F10" s="10" t="n"/>
      <c r="G10" s="41" t="n"/>
    </row>
    <row r="11">
      <c r="A11" s="29" t="inlineStr">
        <is>
          <t>JPMORGAN Asset Mgt - Emg Mkt Opps I USD</t>
        </is>
      </c>
      <c r="B11" s="17" t="inlineStr">
        <is>
          <t>LU0431993749</t>
        </is>
      </c>
      <c r="C11" s="17" t="n"/>
      <c r="D11" s="156" t="n">
        <v>94755.24931</v>
      </c>
      <c r="E11" s="7" t="n">
        <v>14883.55</v>
      </c>
      <c r="F11" s="8" t="n">
        <v>0.975</v>
      </c>
      <c r="G11" s="39" t="n"/>
    </row>
    <row r="12">
      <c r="A12" s="40" t="inlineStr">
        <is>
          <t>Sub Total</t>
        </is>
      </c>
      <c r="B12" s="18" t="n"/>
      <c r="C12" s="18" t="n"/>
      <c r="D12" s="157" t="n"/>
      <c r="E12" s="20" t="n">
        <v>14883.55</v>
      </c>
      <c r="F12" s="21" t="n">
        <v>0.975</v>
      </c>
      <c r="G12" s="41" t="n"/>
    </row>
    <row r="13">
      <c r="A13" s="38" t="n"/>
      <c r="B13" s="17" t="n"/>
      <c r="C13" s="17" t="n"/>
      <c r="D13" s="156" t="n"/>
      <c r="E13" s="7" t="n"/>
      <c r="F13" s="8" t="n"/>
      <c r="G13" s="39" t="n"/>
    </row>
    <row r="14">
      <c r="A14" s="42" t="inlineStr">
        <is>
          <t>TOTAL</t>
        </is>
      </c>
      <c r="B14" s="145" t="n"/>
      <c r="C14" s="145" t="n"/>
      <c r="D14" s="158" t="n"/>
      <c r="E14" s="20" t="n">
        <v>14883.55</v>
      </c>
      <c r="F14" s="21" t="n">
        <v>0.975</v>
      </c>
      <c r="G14" s="41" t="n"/>
    </row>
    <row r="15">
      <c r="A15" s="38" t="n"/>
      <c r="B15" s="17" t="n"/>
      <c r="C15" s="17" t="n"/>
      <c r="D15" s="156" t="n"/>
      <c r="E15" s="7" t="n"/>
      <c r="F15" s="8" t="n"/>
      <c r="G15" s="39" t="n"/>
    </row>
    <row r="16">
      <c r="A16" s="40" t="inlineStr">
        <is>
          <t>TREPS / Reverse Repo</t>
        </is>
      </c>
      <c r="B16" s="17" t="n"/>
      <c r="C16" s="17" t="n"/>
      <c r="D16" s="156" t="n"/>
      <c r="E16" s="7" t="n"/>
      <c r="F16" s="8" t="n"/>
      <c r="G16" s="39" t="n"/>
    </row>
    <row r="17">
      <c r="A17" s="38" t="inlineStr">
        <is>
          <t>Clearing Corporation of India Ltd.</t>
        </is>
      </c>
      <c r="B17" s="17" t="n"/>
      <c r="C17" s="17" t="n"/>
      <c r="D17" s="156" t="n"/>
      <c r="E17" s="7" t="n">
        <v>429.94</v>
      </c>
      <c r="F17" s="8" t="n">
        <v>0.0282</v>
      </c>
      <c r="G17" s="39" t="n">
        <v>0.05471</v>
      </c>
    </row>
    <row r="18">
      <c r="A18" s="40" t="inlineStr">
        <is>
          <t>Sub Total</t>
        </is>
      </c>
      <c r="B18" s="18" t="n"/>
      <c r="C18" s="18" t="n"/>
      <c r="D18" s="157" t="n"/>
      <c r="E18" s="20" t="n">
        <v>429.94</v>
      </c>
      <c r="F18" s="21" t="n">
        <v>0.0282</v>
      </c>
      <c r="G18" s="41" t="n"/>
    </row>
    <row r="19">
      <c r="A19" s="38" t="n"/>
      <c r="B19" s="17" t="n"/>
      <c r="C19" s="17" t="n"/>
      <c r="D19" s="156" t="n"/>
      <c r="E19" s="7" t="n"/>
      <c r="F19" s="8" t="n"/>
      <c r="G19" s="39" t="n"/>
    </row>
    <row r="20">
      <c r="A20" s="42" t="inlineStr">
        <is>
          <t>TOTAL</t>
        </is>
      </c>
      <c r="B20" s="145" t="n"/>
      <c r="C20" s="145" t="n"/>
      <c r="D20" s="158" t="n"/>
      <c r="E20" s="20" t="n">
        <v>429.94</v>
      </c>
      <c r="F20" s="21" t="n">
        <v>0.0282</v>
      </c>
      <c r="G20" s="41" t="n"/>
    </row>
    <row r="21">
      <c r="A21" s="38" t="inlineStr">
        <is>
          <t>Accrued Interest</t>
        </is>
      </c>
      <c r="B21" s="17" t="n"/>
      <c r="C21" s="17" t="n"/>
      <c r="D21" s="156" t="n"/>
      <c r="E21" s="7" t="n">
        <v>0.06444320000000001</v>
      </c>
      <c r="F21" s="59" t="inlineStr">
        <is>
          <t>$0.00%</t>
        </is>
      </c>
      <c r="G21" s="39" t="n"/>
    </row>
    <row r="22">
      <c r="A22" s="38" t="inlineStr">
        <is>
          <t>Net Receivables/(Payables)</t>
        </is>
      </c>
      <c r="B22" s="17" t="n"/>
      <c r="C22" s="17" t="n"/>
      <c r="D22" s="156" t="n"/>
      <c r="E22" s="159" t="n">
        <v>-48.2744432</v>
      </c>
      <c r="F22" s="160" t="n">
        <v>-0.003204</v>
      </c>
      <c r="G22" s="39" t="n">
        <v>0.054709</v>
      </c>
    </row>
    <row r="23">
      <c r="A23" s="45" t="inlineStr">
        <is>
          <t>GRAND TOTAL</t>
        </is>
      </c>
      <c r="B23" s="19" t="n"/>
      <c r="C23" s="19" t="n"/>
      <c r="D23" s="161" t="n"/>
      <c r="E23" s="14" t="n">
        <v>15265.28</v>
      </c>
      <c r="F23" s="15" t="n">
        <v>1</v>
      </c>
      <c r="G23" s="46" t="n"/>
    </row>
    <row r="24">
      <c r="A24" s="29" t="n"/>
      <c r="G24" s="30" t="n"/>
    </row>
    <row r="25">
      <c r="A25" s="47" t="inlineStr">
        <is>
          <t xml:space="preserve">$ Less than 0.01% of Net Asset Value </t>
        </is>
      </c>
      <c r="G25" s="30" t="n"/>
    </row>
    <row r="26">
      <c r="A26" s="29" t="n"/>
      <c r="G26" s="30" t="n"/>
    </row>
    <row r="27">
      <c r="A27" s="47" t="inlineStr">
        <is>
          <t>Notes:</t>
        </is>
      </c>
      <c r="G27" s="30" t="n"/>
    </row>
    <row r="28">
      <c r="A28" s="48" t="inlineStr">
        <is>
          <t>1. Security in default beyond its maturiy date</t>
        </is>
      </c>
      <c r="B28" s="49" t="inlineStr">
        <is>
          <t>NIL</t>
        </is>
      </c>
      <c r="G28" s="30" t="n"/>
    </row>
    <row r="29">
      <c r="A29" s="29" t="inlineStr">
        <is>
          <t>2. Net Asset Value (Rs. per unit)</t>
        </is>
      </c>
      <c r="G29" s="30" t="n"/>
    </row>
    <row r="30">
      <c r="A30" s="29" t="inlineStr">
        <is>
          <t>Plan /option (Face Value 10)</t>
        </is>
      </c>
      <c r="B30" s="49" t="inlineStr">
        <is>
          <t>As on</t>
        </is>
      </c>
      <c r="C30" s="49" t="inlineStr">
        <is>
          <t>As on</t>
        </is>
      </c>
      <c r="G30" s="30" t="n"/>
    </row>
    <row r="31">
      <c r="A31" s="29" t="n"/>
      <c r="B31" s="50" t="n">
        <v>45747</v>
      </c>
      <c r="C31" s="50" t="n">
        <v>45930</v>
      </c>
      <c r="G31" s="30" t="n"/>
    </row>
    <row r="32">
      <c r="A32" s="29" t="inlineStr">
        <is>
          <t>Direct Plan Growth Option</t>
        </is>
      </c>
      <c r="B32" t="n">
        <v>16.5881</v>
      </c>
      <c r="C32" t="n">
        <v>21.5188</v>
      </c>
      <c r="G32" s="51" t="n"/>
    </row>
    <row r="33">
      <c r="A33" s="29" t="inlineStr">
        <is>
          <t>Regular Plan Growth Option</t>
        </is>
      </c>
      <c r="B33" t="n">
        <v>15.3068</v>
      </c>
      <c r="C33" t="n">
        <v>19.7711</v>
      </c>
      <c r="G33" s="51" t="n"/>
    </row>
    <row r="34">
      <c r="A34" s="29" t="n"/>
      <c r="G34" s="51" t="n"/>
    </row>
    <row r="35">
      <c r="A35" s="29" t="inlineStr">
        <is>
          <t xml:space="preserve">3. Total Dividend (Net) declared during the half year period </t>
        </is>
      </c>
      <c r="B35" s="49" t="inlineStr">
        <is>
          <t>NIL</t>
        </is>
      </c>
      <c r="G35" s="30" t="n"/>
    </row>
    <row r="36">
      <c r="A36" s="29" t="inlineStr">
        <is>
          <t>4. Bonus was declared during the half year period</t>
        </is>
      </c>
      <c r="B36" s="49" t="inlineStr">
        <is>
          <t>NIL</t>
        </is>
      </c>
      <c r="G36" s="30" t="n"/>
    </row>
    <row r="37">
      <c r="A37" s="48" t="inlineStr">
        <is>
          <t>5. Investment in Repo of Corporate Debt Securities as at September 30, 2025</t>
        </is>
      </c>
      <c r="B37" s="49" t="inlineStr">
        <is>
          <t>NIL</t>
        </is>
      </c>
      <c r="G37" s="30" t="n"/>
    </row>
    <row r="38">
      <c r="A38" s="48" t="inlineStr">
        <is>
          <t>6. Investment in foreign securities/ADRs/GDRs as at September 30,2025</t>
        </is>
      </c>
      <c r="B38" s="52">
        <f>E14</f>
        <v/>
      </c>
      <c r="G38" s="30" t="n"/>
    </row>
    <row r="39" ht="32.15" customHeight="1">
      <c r="A39" s="48" t="inlineStr">
        <is>
          <t>7. Total gross exposure to derivative instruments (excluding reversed positions) at the end of the month (Rs. in Lakhs)</t>
        </is>
      </c>
      <c r="B39" s="49" t="inlineStr">
        <is>
          <t>NIL</t>
        </is>
      </c>
      <c r="G39" s="30" t="n"/>
    </row>
    <row r="40" ht="29" customHeight="1">
      <c r="A40" s="48" t="inlineStr">
        <is>
          <t>8. Margin Deposits includes Margin money placed on derivatives other than margin money placed with bank</t>
        </is>
      </c>
      <c r="B40" s="49" t="inlineStr">
        <is>
          <t>NIL</t>
        </is>
      </c>
      <c r="G40" s="30" t="n"/>
    </row>
    <row r="41" ht="29" customHeight="1">
      <c r="A41" s="48" t="inlineStr">
        <is>
          <t>9. Value of investment made by other schemes under same management (Rs. In Lakhs)</t>
        </is>
      </c>
      <c r="B41" s="49" t="inlineStr">
        <is>
          <t>NIL</t>
        </is>
      </c>
      <c r="G41" s="30" t="n"/>
    </row>
    <row r="42">
      <c r="A42" s="48" t="inlineStr">
        <is>
          <t>10. Number of instance of deviation In valuation of securities</t>
        </is>
      </c>
      <c r="B42" s="49" t="inlineStr">
        <is>
          <t>NIL</t>
        </is>
      </c>
      <c r="G42" s="30" t="n"/>
    </row>
    <row r="43" ht="15" customHeight="1" thickBot="1">
      <c r="A43" s="54" t="inlineStr">
        <is>
          <t>11. Total value and percentage of illiquid equity shares / securities</t>
        </is>
      </c>
      <c r="B43" s="55" t="inlineStr">
        <is>
          <t>NIL</t>
        </is>
      </c>
      <c r="C43" s="56" t="n"/>
      <c r="D43" s="56" t="n"/>
      <c r="E43" s="56" t="n"/>
      <c r="F43" s="56" t="n"/>
      <c r="G43" s="57" t="n"/>
    </row>
    <row r="45" ht="70" customHeight="1">
      <c r="A45" s="177" t="inlineStr">
        <is>
          <t>Scheme Name</t>
        </is>
      </c>
      <c r="B45" s="177" t="inlineStr">
        <is>
          <t>Risk- O - Meter</t>
        </is>
      </c>
      <c r="C45" s="177" t="inlineStr">
        <is>
          <t>Benchmark of the Scheme</t>
        </is>
      </c>
      <c r="D45" s="177" t="inlineStr">
        <is>
          <t>Benchmark Risk-o-meter</t>
        </is>
      </c>
    </row>
    <row r="46" ht="70" customHeight="1">
      <c r="A46" s="177" t="inlineStr">
        <is>
          <t>Edelweiss Emerging Markets Opportunities Equity Off-Shore Fund</t>
        </is>
      </c>
      <c r="B46" s="177" t="n"/>
      <c r="C46" s="177" t="inlineStr">
        <is>
          <t>MSCI Emerging Market Index</t>
        </is>
      </c>
      <c r="D46" s="177" t="n"/>
      <c r="E46" t="inlineStr"/>
    </row>
  </sheetData>
  <mergeCells count="2">
    <mergeCell ref="A3:G3"/>
    <mergeCell ref="A4:G4"/>
  </mergeCells>
  <pageMargins left="0.7" right="0.7" top="0.75" bottom="0.75" header="0.3" footer="0.3"/>
  <pageSetup orientation="portrait" horizontalDpi="300" verticalDpi="300"/>
  <drawing xmlns:r="http://schemas.openxmlformats.org/officeDocument/2006/relationships" r:id="rId1"/>
</worksheet>
</file>

<file path=xl/worksheets/sheet37.xml><?xml version="1.0" encoding="utf-8"?>
<worksheet xmlns="http://schemas.openxmlformats.org/spreadsheetml/2006/main">
  <sheetPr>
    <outlinePr summaryBelow="1" summaryRight="1"/>
    <pageSetUpPr/>
  </sheetPr>
  <dimension ref="A1:H126"/>
  <sheetViews>
    <sheetView showGridLines="0" workbookViewId="0">
      <pane ySplit="6" topLeftCell="A7" activePane="bottomLeft" state="frozen"/>
      <selection activeCell="A7" sqref="A7"/>
      <selection pane="bottomLeft" activeCell="A7" sqref="A7"/>
    </sheetView>
  </sheetViews>
  <sheetFormatPr baseColWidth="8" defaultRowHeight="14.5"/>
  <cols>
    <col width="74.81640625" customWidth="1" min="1" max="1"/>
    <col width="22" bestFit="1" customWidth="1" min="2" max="2"/>
    <col width="26.7265625" customWidth="1" min="3" max="3"/>
    <col width="22" customWidth="1" min="4" max="4"/>
    <col width="16.453125" customWidth="1" min="5" max="5"/>
    <col width="22" customWidth="1" min="6" max="6"/>
    <col width="6.1796875" bestFit="1" customWidth="1" style="2" min="7" max="7"/>
    <col width="70.26953125" bestFit="1" customWidth="1" min="12" max="12"/>
    <col width="10.81640625" bestFit="1" customWidth="1" min="13" max="13"/>
    <col width="10.54296875" bestFit="1" customWidth="1" min="14" max="14"/>
    <col width="12" bestFit="1" customWidth="1" min="15" max="15"/>
    <col width="12.54296875" customWidth="1" min="16" max="16"/>
  </cols>
  <sheetData>
    <row r="1">
      <c r="A1" s="85" t="inlineStr">
        <is>
          <t>Edelweiss Mutual Fund</t>
        </is>
      </c>
    </row>
    <row r="2" ht="29.5" customHeight="1" thickBot="1">
      <c r="A2" s="86" t="inlineStr">
        <is>
          <t xml:space="preserve">Edelweiss House, 10th Floor, Off. C.S.T. Road, Kalina, Santacruz (E), Mumbai 400098, Maharashtra  </t>
        </is>
      </c>
    </row>
    <row r="3" ht="21.65" customHeight="1">
      <c r="A3" s="148" t="inlineStr">
        <is>
          <t>PORTFOLIO STATEMENT OF EDELWEISS  BANKING AND PSU DEBT FUND AS ON SEPTEMBER 30, 2025</t>
        </is>
      </c>
      <c r="B3" s="149" t="n"/>
      <c r="C3" s="149" t="n"/>
      <c r="D3" s="149" t="n"/>
      <c r="E3" s="149" t="n"/>
      <c r="F3" s="149" t="n"/>
      <c r="G3" s="150" t="n"/>
      <c r="H3" s="28">
        <f>HYPERLINK("[EDEL_HY Portfolio 30-Sep-2025 Final.xlsx]Index!A1","Index")</f>
        <v/>
      </c>
    </row>
    <row r="4" ht="41.5" customHeight="1">
      <c r="A4" s="151" t="inlineStr">
        <is>
          <t>(An open ended debt scheme predominantly investing in Debt Instruments of Banks, Public Sector Undertakings, Public Financial Institutions and Municipal Bonds. A relatively high interest rate risk and relatively low credit risk.)</t>
        </is>
      </c>
      <c r="G4" s="51" t="n"/>
    </row>
    <row r="5">
      <c r="A5" s="29" t="n"/>
      <c r="G5" s="30" t="n"/>
    </row>
    <row r="6" ht="48" customHeight="1">
      <c r="A6" s="31" t="inlineStr">
        <is>
          <t>Name of the Instrument</t>
        </is>
      </c>
      <c r="B6" s="32" t="inlineStr">
        <is>
          <t>ISIN</t>
        </is>
      </c>
      <c r="C6" s="32" t="inlineStr">
        <is>
          <t>Rating/Industry</t>
        </is>
      </c>
      <c r="D6" s="152" t="inlineStr">
        <is>
          <t>Quantity</t>
        </is>
      </c>
      <c r="E6" s="34" t="inlineStr">
        <is>
          <t>Market/Fair Value(Rs. In Lacs)</t>
        </is>
      </c>
      <c r="F6" s="34" t="inlineStr">
        <is>
          <t>% to Net Assets</t>
        </is>
      </c>
      <c r="G6" s="35" t="inlineStr">
        <is>
          <t>YIELD</t>
        </is>
      </c>
    </row>
    <row r="7">
      <c r="A7" s="36" t="n"/>
      <c r="B7" s="16" t="n"/>
      <c r="C7" s="16" t="n"/>
      <c r="D7" s="153" t="n"/>
      <c r="E7" s="154" t="n"/>
      <c r="F7" s="155" t="n"/>
      <c r="G7" s="37" t="n"/>
    </row>
    <row r="8">
      <c r="A8" s="38" t="n"/>
      <c r="B8" s="17" t="n"/>
      <c r="C8" s="17" t="n"/>
      <c r="D8" s="156" t="n"/>
      <c r="E8" s="7" t="n"/>
      <c r="F8" s="8" t="n"/>
      <c r="G8" s="39" t="n"/>
    </row>
    <row r="9">
      <c r="A9" s="40" t="inlineStr">
        <is>
          <t>Equity &amp; Equity related</t>
        </is>
      </c>
      <c r="B9" s="17" t="n"/>
      <c r="C9" s="17" t="n"/>
      <c r="D9" s="156" t="n"/>
      <c r="E9" s="7" t="inlineStr">
        <is>
          <t>NIL</t>
        </is>
      </c>
      <c r="F9" s="8" t="inlineStr">
        <is>
          <t>NIL</t>
        </is>
      </c>
      <c r="G9" s="39" t="n"/>
    </row>
    <row r="10">
      <c r="A10" s="38" t="n"/>
      <c r="B10" s="17" t="n"/>
      <c r="C10" s="17" t="n"/>
      <c r="D10" s="156" t="n"/>
      <c r="E10" s="7" t="n"/>
      <c r="F10" s="8" t="n"/>
      <c r="G10" s="39" t="n"/>
    </row>
    <row r="11">
      <c r="A11" s="40" t="inlineStr">
        <is>
          <t>Debt Instruments</t>
        </is>
      </c>
      <c r="B11" s="17" t="n"/>
      <c r="C11" s="17" t="n"/>
      <c r="D11" s="156" t="n"/>
      <c r="E11" s="7" t="n"/>
      <c r="F11" s="8" t="n"/>
      <c r="G11" s="39" t="n"/>
    </row>
    <row r="12">
      <c r="A12" s="40" t="inlineStr">
        <is>
          <t>(a)Listed / Awaiting listing on stock Exchanges</t>
        </is>
      </c>
      <c r="B12" s="17" t="n"/>
      <c r="C12" s="17" t="n"/>
      <c r="D12" s="156" t="n"/>
      <c r="E12" s="7" t="n"/>
      <c r="F12" s="8" t="n"/>
      <c r="G12" s="39" t="n"/>
    </row>
    <row r="13">
      <c r="A13" s="38" t="inlineStr">
        <is>
          <t>7.41% Indian Oil Corporation Ltd. NCD Red 22-10-2029**</t>
        </is>
      </c>
      <c r="B13" s="17" t="inlineStr">
        <is>
          <t>INE242A08437</t>
        </is>
      </c>
      <c r="C13" s="17" t="inlineStr">
        <is>
          <t>FITCH AAA</t>
        </is>
      </c>
      <c r="D13" s="156" t="n">
        <v>2000000</v>
      </c>
      <c r="E13" s="7" t="n">
        <v>2048.42</v>
      </c>
      <c r="F13" s="8" t="n">
        <v>0.0722</v>
      </c>
      <c r="G13" s="39" t="n">
        <v>0.06705</v>
      </c>
    </row>
    <row r="14">
      <c r="A14" s="38" t="inlineStr">
        <is>
          <t>7.48% Indian Railway Finance Corporation Ltd NCD Red 13-08-2029**</t>
        </is>
      </c>
      <c r="B14" s="17" t="inlineStr">
        <is>
          <t>INE053F07BU3</t>
        </is>
      </c>
      <c r="C14" s="17" t="inlineStr">
        <is>
          <t>CRISIL AAA</t>
        </is>
      </c>
      <c r="D14" s="156" t="n">
        <v>2000000</v>
      </c>
      <c r="E14" s="7" t="n">
        <v>2040.22</v>
      </c>
      <c r="F14" s="8" t="n">
        <v>0.07190000000000001</v>
      </c>
      <c r="G14" s="39" t="n">
        <v>0.068643</v>
      </c>
    </row>
    <row r="15">
      <c r="A15" s="38" t="inlineStr">
        <is>
          <t>7.03% Hindustan Petroleum Corporation Ltd. NCD Red 12-04-2030**</t>
        </is>
      </c>
      <c r="B15" s="17" t="inlineStr">
        <is>
          <t>INE094A08069</t>
        </is>
      </c>
      <c r="C15" s="17" t="inlineStr">
        <is>
          <t>CRISIL AAA</t>
        </is>
      </c>
      <c r="D15" s="156" t="n">
        <v>1990000</v>
      </c>
      <c r="E15" s="7" t="n">
        <v>2010.04</v>
      </c>
      <c r="F15" s="8" t="n">
        <v>0.0709</v>
      </c>
      <c r="G15" s="39" t="n">
        <v>0.067537</v>
      </c>
    </row>
    <row r="16">
      <c r="A16" s="38" t="inlineStr">
        <is>
          <t>7.64% Food Corporation of India NCD Red 12-12-2029**</t>
        </is>
      </c>
      <c r="B16" s="17" t="inlineStr">
        <is>
          <t>INE861G08050</t>
        </is>
      </c>
      <c r="C16" s="17" t="inlineStr">
        <is>
          <t>CRISIL AAA(CE)</t>
        </is>
      </c>
      <c r="D16" s="156" t="n">
        <v>1900000</v>
      </c>
      <c r="E16" s="7" t="n">
        <v>1938.08</v>
      </c>
      <c r="F16" s="8" t="n">
        <v>0.0683</v>
      </c>
      <c r="G16" s="39" t="n">
        <v>0.0706</v>
      </c>
    </row>
    <row r="17">
      <c r="A17" s="38" t="inlineStr">
        <is>
          <t>8.85% Rural Electrification Corporation Ltd. NCD Red 16-04-2029**</t>
        </is>
      </c>
      <c r="B17" s="17" t="inlineStr">
        <is>
          <t>INE020B08BQ7</t>
        </is>
      </c>
      <c r="C17" s="17" t="inlineStr">
        <is>
          <t>CRISIL AAA</t>
        </is>
      </c>
      <c r="D17" s="156" t="n">
        <v>1500000</v>
      </c>
      <c r="E17" s="7" t="n">
        <v>1588.56</v>
      </c>
      <c r="F17" s="8" t="n">
        <v>0.056</v>
      </c>
      <c r="G17" s="39" t="n">
        <v>0.0689</v>
      </c>
    </row>
    <row r="18">
      <c r="A18" s="38" t="inlineStr">
        <is>
          <t>7.49% National Highways Authority of India NCD Red 01-08-2029**</t>
        </is>
      </c>
      <c r="B18" s="17" t="inlineStr">
        <is>
          <t>INE906B07HG7</t>
        </is>
      </c>
      <c r="C18" s="17" t="inlineStr">
        <is>
          <t>CRISIL AAA</t>
        </is>
      </c>
      <c r="D18" s="156" t="n">
        <v>1300000</v>
      </c>
      <c r="E18" s="7" t="n">
        <v>1331.13</v>
      </c>
      <c r="F18" s="8" t="n">
        <v>0.0469</v>
      </c>
      <c r="G18" s="39" t="n">
        <v>0.0675</v>
      </c>
    </row>
    <row r="19">
      <c r="A19" s="38" t="inlineStr">
        <is>
          <t>8.83% Export Import Bank of India NCD Red 03-11-2029**</t>
        </is>
      </c>
      <c r="B19" s="17" t="inlineStr">
        <is>
          <t>INE514E08EE3</t>
        </is>
      </c>
      <c r="C19" s="17" t="inlineStr">
        <is>
          <t>CRISIL AAA</t>
        </is>
      </c>
      <c r="D19" s="156" t="n">
        <v>1000000</v>
      </c>
      <c r="E19" s="7" t="n">
        <v>1072.01</v>
      </c>
      <c r="F19" s="8" t="n">
        <v>0.0378</v>
      </c>
      <c r="G19" s="39" t="n">
        <v>0.0675</v>
      </c>
    </row>
    <row r="20">
      <c r="A20" s="38" t="inlineStr">
        <is>
          <t>8.41% Housing &amp; Urban Development Corporation Ltd NCD Goi Serviced 15-03-2029**</t>
        </is>
      </c>
      <c r="B20" s="17" t="inlineStr">
        <is>
          <t>INE031A08699</t>
        </is>
      </c>
      <c r="C20" s="17" t="inlineStr">
        <is>
          <t>ICRA AAA</t>
        </is>
      </c>
      <c r="D20" s="156" t="n">
        <v>1000000</v>
      </c>
      <c r="E20" s="7" t="n">
        <v>1050.74</v>
      </c>
      <c r="F20" s="8" t="n">
        <v>0.037</v>
      </c>
      <c r="G20" s="39" t="n">
        <v>0.06859999999999999</v>
      </c>
    </row>
    <row r="21">
      <c r="A21" s="38" t="inlineStr">
        <is>
          <t>8.12% NHPC Ltd. NCD Red 22-03-2029**</t>
        </is>
      </c>
      <c r="B21" s="17" t="inlineStr">
        <is>
          <t>INE848E08136</t>
        </is>
      </c>
      <c r="C21" s="17" t="inlineStr">
        <is>
          <t>CARE AAA</t>
        </is>
      </c>
      <c r="D21" s="156" t="n">
        <v>1000000</v>
      </c>
      <c r="E21" s="7" t="n">
        <v>1045.96</v>
      </c>
      <c r="F21" s="8" t="n">
        <v>0.0369</v>
      </c>
      <c r="G21" s="39" t="n">
        <v>0.067346</v>
      </c>
    </row>
    <row r="22">
      <c r="A22" s="38" t="inlineStr">
        <is>
          <t>8.13% Nuclear Power Corporation NCD Red 28-03-2029**</t>
        </is>
      </c>
      <c r="B22" s="17" t="inlineStr">
        <is>
          <t>INE206D08386</t>
        </is>
      </c>
      <c r="C22" s="17" t="inlineStr">
        <is>
          <t>CRISIL AAA</t>
        </is>
      </c>
      <c r="D22" s="156" t="n">
        <v>1000000</v>
      </c>
      <c r="E22" s="7" t="n">
        <v>1045.72</v>
      </c>
      <c r="F22" s="8" t="n">
        <v>0.0369</v>
      </c>
      <c r="G22" s="39" t="n">
        <v>0.06750200000000001</v>
      </c>
    </row>
    <row r="23">
      <c r="A23" s="38" t="inlineStr">
        <is>
          <t>8.27% National Highways Authority of India NCD Red 28-03-2029**</t>
        </is>
      </c>
      <c r="B23" s="17" t="inlineStr">
        <is>
          <t>INE906B07GP0</t>
        </is>
      </c>
      <c r="C23" s="17" t="inlineStr">
        <is>
          <t>CRISIL AAA</t>
        </is>
      </c>
      <c r="D23" s="156" t="n">
        <v>1000000</v>
      </c>
      <c r="E23" s="7" t="n">
        <v>1045.67</v>
      </c>
      <c r="F23" s="8" t="n">
        <v>0.0369</v>
      </c>
      <c r="G23" s="39" t="n">
        <v>0.06734999999999999</v>
      </c>
    </row>
    <row r="24">
      <c r="A24" s="38" t="inlineStr">
        <is>
          <t>8.09% NLC India Ltd NCD Red 29-05-2029**</t>
        </is>
      </c>
      <c r="B24" s="17" t="inlineStr">
        <is>
          <t>INE589A07037</t>
        </is>
      </c>
      <c r="C24" s="17" t="inlineStr">
        <is>
          <t>ICRA AAA</t>
        </is>
      </c>
      <c r="D24" s="156" t="n">
        <v>1000000</v>
      </c>
      <c r="E24" s="7" t="n">
        <v>1041.43</v>
      </c>
      <c r="F24" s="8" t="n">
        <v>0.0367</v>
      </c>
      <c r="G24" s="39" t="n">
        <v>0.06755</v>
      </c>
    </row>
    <row r="25">
      <c r="A25" s="38" t="inlineStr">
        <is>
          <t>7.34% Power Grid Corporation of India Ltd. NCD Red 13-07-2029**</t>
        </is>
      </c>
      <c r="B25" s="17" t="inlineStr">
        <is>
          <t>INE752E08577</t>
        </is>
      </c>
      <c r="C25" s="17" t="inlineStr">
        <is>
          <t>CRISIL AAA</t>
        </is>
      </c>
      <c r="D25" s="156" t="n">
        <v>1000000</v>
      </c>
      <c r="E25" s="7" t="n">
        <v>1020.55</v>
      </c>
      <c r="F25" s="8" t="n">
        <v>0.036</v>
      </c>
      <c r="G25" s="39" t="n">
        <v>0.06695</v>
      </c>
    </row>
    <row r="26">
      <c r="A26" s="38" t="inlineStr">
        <is>
          <t>7.41% Power Finance Corporation Ltd NCD Red 25-02-2030**</t>
        </is>
      </c>
      <c r="B26" s="17" t="inlineStr">
        <is>
          <t>INE134E08KL2</t>
        </is>
      </c>
      <c r="C26" s="17" t="inlineStr">
        <is>
          <t>CRISIL AAA</t>
        </is>
      </c>
      <c r="D26" s="156" t="n">
        <v>1000000</v>
      </c>
      <c r="E26" s="7" t="n">
        <v>1015.04</v>
      </c>
      <c r="F26" s="8" t="n">
        <v>0.0358</v>
      </c>
      <c r="G26" s="39" t="n">
        <v>0.06985</v>
      </c>
    </row>
    <row r="27">
      <c r="A27" s="38" t="inlineStr">
        <is>
          <t>7.50% Rural Electrification Corporation Ltd NCD Red 28-02-2030**</t>
        </is>
      </c>
      <c r="B27" s="17" t="inlineStr">
        <is>
          <t>INE020B08CP7</t>
        </is>
      </c>
      <c r="C27" s="17" t="inlineStr">
        <is>
          <t>CRISIL AAA</t>
        </is>
      </c>
      <c r="D27" s="156" t="n">
        <v>800000</v>
      </c>
      <c r="E27" s="7" t="n">
        <v>814.4</v>
      </c>
      <c r="F27" s="8" t="n">
        <v>0.0287</v>
      </c>
      <c r="G27" s="39" t="n">
        <v>0.06995</v>
      </c>
    </row>
    <row r="28">
      <c r="A28" s="38" t="inlineStr">
        <is>
          <t>8.40% Nuclear Power Corporation NCD Red 28-11-2029**</t>
        </is>
      </c>
      <c r="B28" s="17" t="inlineStr">
        <is>
          <t>INE206D08253</t>
        </is>
      </c>
      <c r="C28" s="17" t="inlineStr">
        <is>
          <t>CRISIL AAA</t>
        </is>
      </c>
      <c r="D28" s="156" t="n">
        <v>500000</v>
      </c>
      <c r="E28" s="7" t="n">
        <v>530.75</v>
      </c>
      <c r="F28" s="8" t="n">
        <v>0.0187</v>
      </c>
      <c r="G28" s="39" t="n">
        <v>0.067899</v>
      </c>
    </row>
    <row r="29">
      <c r="A29" s="38" t="inlineStr">
        <is>
          <t>8.79% Indian Railway Finance Corporation Ltd Ncd Red 04-05-2030**</t>
        </is>
      </c>
      <c r="B29" s="17" t="inlineStr">
        <is>
          <t>INE053F09GX2</t>
        </is>
      </c>
      <c r="C29" s="17" t="inlineStr">
        <is>
          <t>CRISIL AAA</t>
        </is>
      </c>
      <c r="D29" s="156" t="n">
        <v>120000</v>
      </c>
      <c r="E29" s="7" t="n">
        <v>129.32</v>
      </c>
      <c r="F29" s="8" t="n">
        <v>0.0046</v>
      </c>
      <c r="G29" s="39" t="n">
        <v>0.069061</v>
      </c>
    </row>
    <row r="30">
      <c r="A30" s="38" t="inlineStr">
        <is>
          <t>8.7% LIC Housing Finance Ncd Red 23-03-2029</t>
        </is>
      </c>
      <c r="B30" s="17" t="inlineStr">
        <is>
          <t>INE115A07OB4</t>
        </is>
      </c>
      <c r="C30" s="17" t="inlineStr">
        <is>
          <t>CRISIL AAA</t>
        </is>
      </c>
      <c r="D30" s="156" t="n">
        <v>10000</v>
      </c>
      <c r="E30" s="7" t="n">
        <v>10.47</v>
      </c>
      <c r="F30" s="8" t="n">
        <v>0.0004</v>
      </c>
      <c r="G30" s="39" t="n">
        <v>0.071162</v>
      </c>
    </row>
    <row r="31">
      <c r="A31" s="40" t="inlineStr">
        <is>
          <t>Sub Total</t>
        </is>
      </c>
      <c r="B31" s="18" t="n"/>
      <c r="C31" s="18" t="n"/>
      <c r="D31" s="157" t="n"/>
      <c r="E31" s="20" t="n">
        <v>20778.51</v>
      </c>
      <c r="F31" s="21" t="n">
        <v>0.7326</v>
      </c>
      <c r="G31" s="41" t="n"/>
    </row>
    <row r="32">
      <c r="A32" s="38" t="n"/>
      <c r="B32" s="17" t="n"/>
      <c r="C32" s="17" t="n"/>
      <c r="D32" s="156" t="n"/>
      <c r="E32" s="7" t="n"/>
      <c r="F32" s="8" t="n"/>
      <c r="G32" s="39" t="n"/>
    </row>
    <row r="33">
      <c r="A33" s="40" t="inlineStr">
        <is>
          <t>Government Securities</t>
        </is>
      </c>
      <c r="B33" s="17" t="n"/>
      <c r="C33" s="17" t="n"/>
      <c r="D33" s="156" t="n"/>
      <c r="E33" s="7" t="n"/>
      <c r="F33" s="8" t="n"/>
      <c r="G33" s="39" t="n"/>
    </row>
    <row r="34">
      <c r="A34" s="38" t="inlineStr">
        <is>
          <t>6.33% Govt Of India Red 05-05-2035</t>
        </is>
      </c>
      <c r="B34" s="17" t="inlineStr">
        <is>
          <t>IN0020250026</t>
        </is>
      </c>
      <c r="C34" s="17" t="inlineStr">
        <is>
          <t>SOVEREIGN</t>
        </is>
      </c>
      <c r="D34" s="156" t="n">
        <v>2500000</v>
      </c>
      <c r="E34" s="7" t="n">
        <v>2457.27</v>
      </c>
      <c r="F34" s="8" t="n">
        <v>0.0866</v>
      </c>
      <c r="G34" s="39" t="n">
        <v>0.066799</v>
      </c>
    </row>
    <row r="35">
      <c r="A35" s="38" t="inlineStr">
        <is>
          <t>7.10% Govt Of India Red 08-04-2034</t>
        </is>
      </c>
      <c r="B35" s="17" t="inlineStr">
        <is>
          <t>IN0020240019</t>
        </is>
      </c>
      <c r="C35" s="17" t="inlineStr">
        <is>
          <t>SOVEREIGN</t>
        </is>
      </c>
      <c r="D35" s="156" t="n">
        <v>1000000</v>
      </c>
      <c r="E35" s="7" t="n">
        <v>1029.23</v>
      </c>
      <c r="F35" s="8" t="n">
        <v>0.0363</v>
      </c>
      <c r="G35" s="39" t="n">
        <v>0.067552</v>
      </c>
    </row>
    <row r="36">
      <c r="A36" s="38" t="inlineStr">
        <is>
          <t>7.18% Govt Of India Red 14-08-2033</t>
        </is>
      </c>
      <c r="B36" s="17" t="inlineStr">
        <is>
          <t>IN0020230085</t>
        </is>
      </c>
      <c r="C36" s="17" t="inlineStr">
        <is>
          <t>SOVEREIGN</t>
        </is>
      </c>
      <c r="D36" s="156" t="n">
        <v>500000</v>
      </c>
      <c r="E36" s="7" t="n">
        <v>516.48</v>
      </c>
      <c r="F36" s="8" t="n">
        <v>0.0182</v>
      </c>
      <c r="G36" s="39" t="n">
        <v>0.067439</v>
      </c>
    </row>
    <row r="37">
      <c r="A37" s="40" t="inlineStr">
        <is>
          <t>Sub Total</t>
        </is>
      </c>
      <c r="B37" s="18" t="n"/>
      <c r="C37" s="18" t="n"/>
      <c r="D37" s="157" t="n"/>
      <c r="E37" s="20" t="n">
        <v>4002.98</v>
      </c>
      <c r="F37" s="21" t="n">
        <v>0.1411</v>
      </c>
      <c r="G37" s="41" t="n"/>
    </row>
    <row r="38">
      <c r="A38" s="38" t="n"/>
      <c r="B38" s="17" t="n"/>
      <c r="C38" s="17" t="n"/>
      <c r="D38" s="156" t="n"/>
      <c r="E38" s="7" t="n"/>
      <c r="F38" s="8" t="n"/>
      <c r="G38" s="39" t="n"/>
    </row>
    <row r="39">
      <c r="A39" s="40" t="inlineStr">
        <is>
          <t>(b)Privately Placed/Unlisted</t>
        </is>
      </c>
      <c r="B39" s="17" t="n"/>
      <c r="C39" s="17" t="n"/>
      <c r="D39" s="156" t="n"/>
      <c r="E39" s="7" t="n"/>
      <c r="F39" s="8" t="n"/>
      <c r="G39" s="39" t="n"/>
    </row>
    <row r="40">
      <c r="A40" s="40" t="inlineStr">
        <is>
          <t>Sub Total</t>
        </is>
      </c>
      <c r="B40" s="17" t="n"/>
      <c r="C40" s="17" t="n"/>
      <c r="D40" s="156" t="n"/>
      <c r="E40" s="22" t="inlineStr">
        <is>
          <t>NIL</t>
        </is>
      </c>
      <c r="F40" s="23" t="inlineStr">
        <is>
          <t>NIL</t>
        </is>
      </c>
      <c r="G40" s="39" t="n"/>
    </row>
    <row r="41">
      <c r="A41" s="38" t="n"/>
      <c r="B41" s="17" t="n"/>
      <c r="C41" s="17" t="n"/>
      <c r="D41" s="156" t="n"/>
      <c r="E41" s="7" t="n"/>
      <c r="F41" s="8" t="n"/>
      <c r="G41" s="39" t="n"/>
    </row>
    <row r="42">
      <c r="A42" s="40" t="inlineStr">
        <is>
          <t>(c)Securitised Debt Instruments</t>
        </is>
      </c>
      <c r="B42" s="17" t="n"/>
      <c r="C42" s="17" t="n"/>
      <c r="D42" s="156" t="n"/>
      <c r="E42" s="7" t="n"/>
      <c r="F42" s="8" t="n"/>
      <c r="G42" s="39" t="n"/>
    </row>
    <row r="43">
      <c r="A43" s="40" t="inlineStr">
        <is>
          <t>Sub Total</t>
        </is>
      </c>
      <c r="B43" s="17" t="n"/>
      <c r="C43" s="17" t="n"/>
      <c r="D43" s="156" t="n"/>
      <c r="E43" s="22" t="inlineStr">
        <is>
          <t>NIL</t>
        </is>
      </c>
      <c r="F43" s="23" t="inlineStr">
        <is>
          <t>NIL</t>
        </is>
      </c>
      <c r="G43" s="39" t="n"/>
    </row>
    <row r="44">
      <c r="A44" s="38" t="n"/>
      <c r="B44" s="17" t="n"/>
      <c r="C44" s="17" t="n"/>
      <c r="D44" s="156" t="n"/>
      <c r="E44" s="7" t="n"/>
      <c r="F44" s="8" t="n"/>
      <c r="G44" s="39" t="n"/>
    </row>
    <row r="45">
      <c r="A45" s="42" t="inlineStr">
        <is>
          <t>TOTAL</t>
        </is>
      </c>
      <c r="B45" s="145" t="n"/>
      <c r="C45" s="145" t="n"/>
      <c r="D45" s="158" t="n"/>
      <c r="E45" s="20" t="n">
        <v>24781.49</v>
      </c>
      <c r="F45" s="21" t="n">
        <v>0.8737</v>
      </c>
      <c r="G45" s="41" t="n"/>
    </row>
    <row r="46">
      <c r="A46" s="38" t="n"/>
      <c r="B46" s="17" t="n"/>
      <c r="C46" s="17" t="n"/>
      <c r="D46" s="156" t="n"/>
      <c r="E46" s="7" t="n"/>
      <c r="F46" s="8" t="n"/>
      <c r="G46" s="39" t="n"/>
    </row>
    <row r="47">
      <c r="A47" s="40" t="inlineStr">
        <is>
          <t>Money Market Instruments</t>
        </is>
      </c>
      <c r="B47" s="17" t="n"/>
      <c r="C47" s="17" t="n"/>
      <c r="D47" s="156" t="n"/>
      <c r="E47" s="7" t="n"/>
      <c r="F47" s="8" t="n"/>
      <c r="G47" s="39" t="n"/>
    </row>
    <row r="48">
      <c r="A48" s="40" t="inlineStr">
        <is>
          <t>Certificate of Deposit</t>
        </is>
      </c>
      <c r="B48" s="17" t="n"/>
      <c r="C48" s="17" t="n"/>
      <c r="D48" s="156" t="n"/>
      <c r="E48" s="7" t="n"/>
      <c r="F48" s="8" t="n"/>
      <c r="G48" s="39" t="n"/>
    </row>
    <row r="49">
      <c r="A49" s="38" t="inlineStr">
        <is>
          <t>Bank Of Baroda Cd Red 09-01-2026#**</t>
        </is>
      </c>
      <c r="B49" s="17" t="inlineStr">
        <is>
          <t>INE028A16HJ7</t>
        </is>
      </c>
      <c r="C49" s="17" t="inlineStr">
        <is>
          <t>ICRA A1+</t>
        </is>
      </c>
      <c r="D49" s="156" t="n">
        <v>2500000</v>
      </c>
      <c r="E49" s="7" t="n">
        <v>2459.14</v>
      </c>
      <c r="F49" s="8" t="n">
        <v>0.0867</v>
      </c>
      <c r="G49" s="39" t="n">
        <v>0.060651</v>
      </c>
    </row>
    <row r="50">
      <c r="A50" s="40" t="inlineStr">
        <is>
          <t>Sub Total</t>
        </is>
      </c>
      <c r="B50" s="18" t="n"/>
      <c r="C50" s="18" t="n"/>
      <c r="D50" s="157" t="n"/>
      <c r="E50" s="20" t="n">
        <v>2459.14</v>
      </c>
      <c r="F50" s="21" t="n">
        <v>0.0867</v>
      </c>
      <c r="G50" s="41" t="n"/>
    </row>
    <row r="51">
      <c r="A51" s="38" t="n"/>
      <c r="B51" s="17" t="n"/>
      <c r="C51" s="17" t="n"/>
      <c r="D51" s="156" t="n"/>
      <c r="E51" s="7" t="n"/>
      <c r="F51" s="8" t="n"/>
      <c r="G51" s="39" t="n"/>
    </row>
    <row r="52">
      <c r="A52" s="42" t="inlineStr">
        <is>
          <t>TOTAL</t>
        </is>
      </c>
      <c r="B52" s="145" t="n"/>
      <c r="C52" s="145" t="n"/>
      <c r="D52" s="158" t="n"/>
      <c r="E52" s="20" t="n">
        <v>2459.14</v>
      </c>
      <c r="F52" s="21" t="n">
        <v>0.0867</v>
      </c>
      <c r="G52" s="41" t="n"/>
    </row>
    <row r="53">
      <c r="A53" s="38" t="n"/>
      <c r="B53" s="17" t="n"/>
      <c r="C53" s="17" t="n"/>
      <c r="D53" s="156" t="n"/>
      <c r="E53" s="7" t="n"/>
      <c r="F53" s="8" t="n"/>
      <c r="G53" s="39" t="n"/>
    </row>
    <row r="54">
      <c r="A54" s="38" t="n"/>
      <c r="B54" s="17" t="n"/>
      <c r="C54" s="17" t="n"/>
      <c r="D54" s="156" t="n"/>
      <c r="E54" s="7" t="n"/>
      <c r="F54" s="8" t="n"/>
      <c r="G54" s="39" t="n"/>
    </row>
    <row r="55">
      <c r="A55" s="40" t="inlineStr">
        <is>
          <t>Investment in AIF</t>
        </is>
      </c>
      <c r="B55" s="17" t="n"/>
      <c r="C55" s="17" t="n"/>
      <c r="D55" s="156" t="n"/>
      <c r="E55" s="7" t="n"/>
      <c r="F55" s="8" t="n"/>
      <c r="G55" s="39" t="n"/>
    </row>
    <row r="56">
      <c r="A56" s="38" t="inlineStr">
        <is>
          <t>SBI CDMDF--A2</t>
        </is>
      </c>
      <c r="B56" s="17" t="inlineStr">
        <is>
          <t>INF0RQ622028</t>
        </is>
      </c>
      <c r="C56" s="17" t="n"/>
      <c r="D56" s="156" t="n">
        <v>888.456</v>
      </c>
      <c r="E56" s="7" t="n">
        <v>101.16</v>
      </c>
      <c r="F56" s="8" t="n">
        <v>0.0036</v>
      </c>
      <c r="G56" s="39" t="n"/>
    </row>
    <row r="57">
      <c r="A57" s="38" t="n"/>
      <c r="B57" s="17" t="n"/>
      <c r="C57" s="17" t="n"/>
      <c r="D57" s="156" t="n"/>
      <c r="E57" s="7" t="n"/>
      <c r="F57" s="8" t="n"/>
      <c r="G57" s="39" t="n"/>
    </row>
    <row r="58">
      <c r="A58" s="42" t="inlineStr">
        <is>
          <t>TOTAL</t>
        </is>
      </c>
      <c r="B58" s="145" t="n"/>
      <c r="C58" s="145" t="n"/>
      <c r="D58" s="158" t="n"/>
      <c r="E58" s="20" t="n">
        <v>101.16</v>
      </c>
      <c r="F58" s="21" t="n">
        <v>0.0036</v>
      </c>
      <c r="G58" s="41" t="n"/>
    </row>
    <row r="59">
      <c r="A59" s="38" t="n"/>
      <c r="B59" s="17" t="n"/>
      <c r="C59" s="17" t="n"/>
      <c r="D59" s="156" t="n"/>
      <c r="E59" s="7" t="n"/>
      <c r="F59" s="8" t="n"/>
      <c r="G59" s="39" t="n"/>
    </row>
    <row r="60">
      <c r="A60" s="40" t="inlineStr">
        <is>
          <t>TREPS / Reverse Repo</t>
        </is>
      </c>
      <c r="B60" s="17" t="n"/>
      <c r="C60" s="17" t="n"/>
      <c r="D60" s="156" t="n"/>
      <c r="E60" s="7" t="n"/>
      <c r="F60" s="8" t="n"/>
      <c r="G60" s="39" t="n"/>
    </row>
    <row r="61">
      <c r="A61" s="38" t="inlineStr">
        <is>
          <t>Clearing Corporation of India Ltd.</t>
        </is>
      </c>
      <c r="B61" s="17" t="n"/>
      <c r="C61" s="17" t="n"/>
      <c r="D61" s="156" t="n"/>
      <c r="E61" s="7" t="n">
        <v>191.97</v>
      </c>
      <c r="F61" s="8" t="n">
        <v>0.0068</v>
      </c>
      <c r="G61" s="39" t="n">
        <v>0.05471</v>
      </c>
    </row>
    <row r="62">
      <c r="A62" s="40" t="inlineStr">
        <is>
          <t>Sub Total</t>
        </is>
      </c>
      <c r="B62" s="18" t="n"/>
      <c r="C62" s="18" t="n"/>
      <c r="D62" s="157" t="n"/>
      <c r="E62" s="20" t="n">
        <v>191.97</v>
      </c>
      <c r="F62" s="21" t="n">
        <v>0.0068</v>
      </c>
      <c r="G62" s="41" t="n"/>
    </row>
    <row r="63">
      <c r="A63" s="38" t="n"/>
      <c r="B63" s="17" t="n"/>
      <c r="C63" s="17" t="n"/>
      <c r="D63" s="156" t="n"/>
      <c r="E63" s="7" t="n"/>
      <c r="F63" s="8" t="n"/>
      <c r="G63" s="39" t="n"/>
    </row>
    <row r="64">
      <c r="A64" s="42" t="inlineStr">
        <is>
          <t>TOTAL</t>
        </is>
      </c>
      <c r="B64" s="145" t="n"/>
      <c r="C64" s="145" t="n"/>
      <c r="D64" s="158" t="n"/>
      <c r="E64" s="20" t="n">
        <v>191.97</v>
      </c>
      <c r="F64" s="21" t="n">
        <v>0.0068</v>
      </c>
      <c r="G64" s="41" t="n"/>
    </row>
    <row r="65">
      <c r="A65" s="38" t="inlineStr">
        <is>
          <t>Accrued Interest</t>
        </is>
      </c>
      <c r="B65" s="17" t="n"/>
      <c r="C65" s="17" t="n"/>
      <c r="D65" s="156" t="n"/>
      <c r="E65" s="7" t="n">
        <v>857.3642891</v>
      </c>
      <c r="F65" s="8" t="n">
        <v>0.030223</v>
      </c>
      <c r="G65" s="39" t="n"/>
    </row>
    <row r="66">
      <c r="A66" s="38" t="inlineStr">
        <is>
          <t>Net Receivables/(Payables)</t>
        </is>
      </c>
      <c r="B66" s="17" t="n"/>
      <c r="C66" s="17" t="n"/>
      <c r="D66" s="156" t="n"/>
      <c r="E66" s="159" t="n">
        <v>-23.8542891</v>
      </c>
      <c r="F66" s="160" t="n">
        <v>-0.001023</v>
      </c>
      <c r="G66" s="39" t="n">
        <v>0.05471</v>
      </c>
    </row>
    <row r="67">
      <c r="A67" s="45" t="inlineStr">
        <is>
          <t>GRAND TOTAL</t>
        </is>
      </c>
      <c r="B67" s="19" t="n"/>
      <c r="C67" s="19" t="n"/>
      <c r="D67" s="161" t="n"/>
      <c r="E67" s="14" t="n">
        <v>28367.27</v>
      </c>
      <c r="F67" s="15" t="n">
        <v>1</v>
      </c>
      <c r="G67" s="46" t="n"/>
    </row>
    <row r="68">
      <c r="A68" s="29" t="n"/>
      <c r="G68" s="30" t="n"/>
    </row>
    <row r="69">
      <c r="A69" s="47" t="inlineStr">
        <is>
          <t>#  Unlisted Security</t>
        </is>
      </c>
      <c r="G69" s="30" t="n"/>
    </row>
    <row r="70">
      <c r="A70" s="47" t="inlineStr">
        <is>
          <t>**Non Traded Security</t>
        </is>
      </c>
      <c r="G70" s="30" t="n"/>
    </row>
    <row r="71">
      <c r="A71" s="47" t="n"/>
      <c r="G71" s="30" t="n"/>
    </row>
    <row r="72">
      <c r="A72" s="29" t="inlineStr">
        <is>
          <t>Portfolio Information</t>
        </is>
      </c>
      <c r="G72" s="30" t="n"/>
    </row>
    <row r="73" ht="29" customHeight="1">
      <c r="A73" s="67" t="inlineStr">
        <is>
          <t>Scheme Name :</t>
        </is>
      </c>
      <c r="B73" s="66" t="inlineStr">
        <is>
          <t>Edelweiss Banking and PSU Debt Fund</t>
        </is>
      </c>
      <c r="G73" s="30" t="n"/>
    </row>
    <row r="74">
      <c r="A74" s="67" t="inlineStr">
        <is>
          <t>Description (if any)</t>
        </is>
      </c>
      <c r="B74" s="60" t="inlineStr">
        <is>
          <t>Banking and PSU Fund</t>
        </is>
      </c>
      <c r="G74" s="30" t="n"/>
    </row>
    <row r="75">
      <c r="A75" s="67" t="n"/>
      <c r="B75" s="60" t="n"/>
      <c r="G75" s="30" t="n"/>
    </row>
    <row r="76">
      <c r="A76" s="67" t="inlineStr">
        <is>
          <t>Annualised Portfolio YTM* :</t>
        </is>
      </c>
      <c r="B76" s="61" t="n">
        <v>6.711695562982954</v>
      </c>
      <c r="G76" s="30" t="n"/>
    </row>
    <row r="77">
      <c r="A77" s="67" t="n"/>
      <c r="B77" s="60" t="n"/>
      <c r="G77" s="30" t="n"/>
    </row>
    <row r="78">
      <c r="A78" s="67" t="inlineStr">
        <is>
          <t>Macaulay Duration</t>
        </is>
      </c>
      <c r="B78" s="62" t="n">
        <v>3.6082</v>
      </c>
      <c r="G78" s="30" t="n"/>
    </row>
    <row r="79">
      <c r="A79" s="67" t="inlineStr">
        <is>
          <t>Residual Maturity</t>
        </is>
      </c>
      <c r="B79" s="62" t="n">
        <v>4.3451220060606</v>
      </c>
      <c r="G79" s="30" t="n"/>
    </row>
    <row r="80">
      <c r="A80" s="67" t="n"/>
      <c r="B80" s="60" t="n"/>
      <c r="G80" s="30" t="n"/>
    </row>
    <row r="81">
      <c r="A81" s="67" t="inlineStr">
        <is>
          <t xml:space="preserve">As on (Date) </t>
        </is>
      </c>
      <c r="B81" s="63" t="n">
        <v>45930</v>
      </c>
      <c r="G81" s="30" t="n"/>
    </row>
    <row r="82">
      <c r="A82" s="47" t="n"/>
      <c r="G82" s="30" t="n"/>
    </row>
    <row r="83">
      <c r="A83" s="29" t="n"/>
      <c r="G83" s="30" t="n"/>
    </row>
    <row r="84">
      <c r="A84" s="47" t="inlineStr">
        <is>
          <t>Notes:</t>
        </is>
      </c>
      <c r="G84" s="30" t="n"/>
    </row>
    <row r="85">
      <c r="A85" s="48" t="inlineStr">
        <is>
          <t>1. Security in default beyond its maturiy date</t>
        </is>
      </c>
      <c r="B85" s="49" t="inlineStr">
        <is>
          <t>NIL</t>
        </is>
      </c>
      <c r="G85" s="30" t="n"/>
    </row>
    <row r="86">
      <c r="A86" s="29" t="inlineStr">
        <is>
          <t>2. Net Asset Value (Rs. per unit)</t>
        </is>
      </c>
      <c r="G86" s="30" t="n"/>
    </row>
    <row r="87">
      <c r="A87" s="29" t="inlineStr">
        <is>
          <t>Plan /option (Face Value 10)</t>
        </is>
      </c>
      <c r="B87" s="49" t="inlineStr">
        <is>
          <t>As on</t>
        </is>
      </c>
      <c r="C87" s="49" t="inlineStr">
        <is>
          <t>As on</t>
        </is>
      </c>
      <c r="G87" s="30" t="n"/>
    </row>
    <row r="88">
      <c r="A88" s="29" t="n"/>
      <c r="B88" s="50" t="n">
        <v>45747</v>
      </c>
      <c r="C88" s="50" t="n">
        <v>45930</v>
      </c>
      <c r="G88" s="30" t="n"/>
    </row>
    <row r="89">
      <c r="A89" s="29" t="inlineStr">
        <is>
          <t>Direct Plan Bonus Option</t>
        </is>
      </c>
      <c r="B89" t="inlineStr">
        <is>
          <t xml:space="preserve">                              ^</t>
        </is>
      </c>
      <c r="C89" t="inlineStr">
        <is>
          <t xml:space="preserve">                                                  ^</t>
        </is>
      </c>
      <c r="G89" s="51" t="n"/>
    </row>
    <row r="90">
      <c r="A90" s="29" t="inlineStr">
        <is>
          <t>Direct Plan Fortnightly IDCW Option</t>
        </is>
      </c>
      <c r="B90" t="n">
        <v>14.7212</v>
      </c>
      <c r="C90" t="n">
        <v>14.4934</v>
      </c>
      <c r="G90" s="51" t="n"/>
    </row>
    <row r="91">
      <c r="A91" s="29" t="inlineStr">
        <is>
          <t>Direct Plan Growth Option</t>
        </is>
      </c>
      <c r="B91" t="n">
        <v>24.9927</v>
      </c>
      <c r="C91" t="n">
        <v>25.8803</v>
      </c>
      <c r="G91" s="51" t="n"/>
    </row>
    <row r="92">
      <c r="A92" s="29" t="inlineStr">
        <is>
          <t>Direct Plan IDCW Option</t>
        </is>
      </c>
      <c r="B92" t="n">
        <v>18.7505</v>
      </c>
      <c r="C92" s="165" t="n">
        <v>18.812</v>
      </c>
      <c r="G92" s="51" t="n"/>
    </row>
    <row r="93">
      <c r="A93" s="29" t="inlineStr">
        <is>
          <t>Direct Plan Monthly IDCW Option</t>
        </is>
      </c>
      <c r="B93" t="n">
        <v>10.9698</v>
      </c>
      <c r="C93" t="n">
        <v>10.9068</v>
      </c>
      <c r="G93" s="51" t="n"/>
    </row>
    <row r="94">
      <c r="A94" s="29" t="inlineStr">
        <is>
          <t>Direct Plan Weekly IDCW Option</t>
        </is>
      </c>
      <c r="B94" t="n">
        <v>10.6117</v>
      </c>
      <c r="C94" t="n">
        <v>10.5574</v>
      </c>
      <c r="G94" s="51" t="n"/>
    </row>
    <row r="95">
      <c r="A95" s="29" t="inlineStr">
        <is>
          <t>Regular Plan Bonus Option</t>
        </is>
      </c>
      <c r="B95" t="inlineStr">
        <is>
          <t xml:space="preserve">                              ^</t>
        </is>
      </c>
      <c r="C95" t="inlineStr">
        <is>
          <t xml:space="preserve">                                                  ^</t>
        </is>
      </c>
      <c r="G95" s="51" t="n"/>
    </row>
    <row r="96">
      <c r="A96" s="29" t="inlineStr">
        <is>
          <t>Regular Plan Fortnightly IDCW Option</t>
        </is>
      </c>
      <c r="B96" t="n">
        <v>14.2495</v>
      </c>
      <c r="C96" t="n">
        <v>14.0227</v>
      </c>
      <c r="G96" s="51" t="n"/>
    </row>
    <row r="97">
      <c r="A97" s="29" t="inlineStr">
        <is>
          <t>Regular Plan Growth Option</t>
        </is>
      </c>
      <c r="B97" t="n">
        <v>24.1377</v>
      </c>
      <c r="C97" t="n">
        <v>24.9573</v>
      </c>
      <c r="G97" s="51" t="n"/>
    </row>
    <row r="98">
      <c r="A98" s="29" t="inlineStr">
        <is>
          <t>Regular Plan IDCW Option</t>
        </is>
      </c>
      <c r="B98" t="n">
        <v>17.9423</v>
      </c>
      <c r="C98" t="n">
        <v>17.9476</v>
      </c>
      <c r="G98" s="51" t="n"/>
    </row>
    <row r="99">
      <c r="A99" s="29" t="inlineStr">
        <is>
          <t>Regular Plan Monthly IDCW Option</t>
        </is>
      </c>
      <c r="B99" t="n">
        <v>11.2151</v>
      </c>
      <c r="C99" t="n">
        <v>11.1532</v>
      </c>
      <c r="G99" s="51" t="n"/>
    </row>
    <row r="100">
      <c r="A100" s="29" t="inlineStr">
        <is>
          <t>Regular Plan Weekly IDCW Option</t>
        </is>
      </c>
      <c r="B100" t="n">
        <v>10.2041</v>
      </c>
      <c r="C100" t="n">
        <v>10.1518</v>
      </c>
      <c r="G100" s="51" t="n"/>
    </row>
    <row r="101">
      <c r="A101" s="29" t="inlineStr">
        <is>
          <t>^ There were no investors in this option.</t>
        </is>
      </c>
      <c r="G101" s="51" t="n"/>
    </row>
    <row r="102">
      <c r="A102" s="29" t="n"/>
      <c r="G102" s="30" t="n"/>
    </row>
    <row r="103">
      <c r="A103" s="29" t="inlineStr">
        <is>
          <t>3. Total Dividend (Net) declared during the half year period</t>
        </is>
      </c>
      <c r="G103" s="30" t="n"/>
    </row>
    <row r="104">
      <c r="A104" s="29" t="n"/>
      <c r="G104" s="30" t="n"/>
    </row>
    <row r="105">
      <c r="A105" s="163" t="inlineStr">
        <is>
          <t>Plan/Option Name</t>
        </is>
      </c>
      <c r="B105" s="164" t="inlineStr">
        <is>
          <t> </t>
        </is>
      </c>
      <c r="C105" s="164" t="inlineStr">
        <is>
          <t>individual &amp; HUF</t>
        </is>
      </c>
      <c r="D105" s="164" t="inlineStr">
        <is>
          <t>others</t>
        </is>
      </c>
      <c r="G105" s="30" t="n"/>
    </row>
    <row r="106">
      <c r="A106" s="163" t="inlineStr">
        <is>
          <t>Direct Plan - IDCW</t>
        </is>
      </c>
      <c r="B106" s="164" t="n"/>
      <c r="C106" s="164" t="n">
        <v>0.6</v>
      </c>
      <c r="D106" s="164" t="n">
        <v>0.6</v>
      </c>
      <c r="G106" s="30" t="n"/>
    </row>
    <row r="107">
      <c r="A107" s="163" t="inlineStr">
        <is>
          <t>Direct Plan Fortnightly IDCW</t>
        </is>
      </c>
      <c r="B107" s="164" t="n"/>
      <c r="C107" s="164" t="n">
        <v>0.7385121</v>
      </c>
      <c r="D107" s="164" t="n">
        <v>0.7385121</v>
      </c>
      <c r="G107" s="30" t="n"/>
    </row>
    <row r="108">
      <c r="A108" s="163" t="inlineStr">
        <is>
          <t>Direct Plan Monthly IDCW</t>
        </is>
      </c>
      <c r="B108" s="164" t="n"/>
      <c r="C108" s="164" t="n">
        <v>0.4465513</v>
      </c>
      <c r="D108" s="164" t="n">
        <v>0.4465513</v>
      </c>
      <c r="G108" s="30" t="n"/>
    </row>
    <row r="109">
      <c r="A109" s="163" t="inlineStr">
        <is>
          <t>Direct Plan weekly IDCW</t>
        </is>
      </c>
      <c r="B109" s="164" t="n"/>
      <c r="C109" s="164" t="n">
        <v>0.4234868</v>
      </c>
      <c r="D109" s="164" t="n">
        <v>0.4234868</v>
      </c>
      <c r="G109" s="30" t="n"/>
    </row>
    <row r="110">
      <c r="A110" s="163" t="inlineStr">
        <is>
          <t>Regular Plan Fortnightly IDCW</t>
        </is>
      </c>
      <c r="B110" s="164" t="n"/>
      <c r="C110" s="164" t="n">
        <v>0.6986158</v>
      </c>
      <c r="D110" s="164" t="n">
        <v>0.6986158</v>
      </c>
      <c r="G110" s="30" t="n"/>
    </row>
    <row r="111">
      <c r="A111" s="163" t="inlineStr">
        <is>
          <t>Regular Plan IDCW</t>
        </is>
      </c>
      <c r="B111" s="164" t="n"/>
      <c r="C111" s="164" t="n">
        <v>0.6</v>
      </c>
      <c r="D111" s="164" t="n">
        <v>0.6</v>
      </c>
      <c r="G111" s="30" t="n"/>
    </row>
    <row r="112">
      <c r="A112" s="163" t="inlineStr">
        <is>
          <t>Regular Plan Monthly IDCW</t>
        </is>
      </c>
      <c r="B112" s="164" t="n"/>
      <c r="C112" s="164" t="n">
        <v>0.4371396</v>
      </c>
      <c r="D112" s="164" t="n">
        <v>0.4371396</v>
      </c>
      <c r="G112" s="30" t="n"/>
    </row>
    <row r="113">
      <c r="A113" s="163" t="inlineStr">
        <is>
          <t>Regular Plan Weekly IDCW</t>
        </is>
      </c>
      <c r="B113" s="164" t="n"/>
      <c r="C113" s="164" t="n">
        <v>0.3920347</v>
      </c>
      <c r="D113" s="164" t="n">
        <v>0.3920347</v>
      </c>
      <c r="G113" s="30" t="n"/>
    </row>
    <row r="114">
      <c r="A114" s="29" t="n"/>
      <c r="G114" s="30" t="n"/>
    </row>
    <row r="115">
      <c r="A115" s="29" t="inlineStr">
        <is>
          <t>4. Bonus was declared during the half year period</t>
        </is>
      </c>
      <c r="B115" s="49" t="inlineStr">
        <is>
          <t>NIL</t>
        </is>
      </c>
      <c r="G115" s="30" t="n"/>
    </row>
    <row r="116">
      <c r="A116" s="48" t="inlineStr">
        <is>
          <t>5. Investment in Repo of Corporate Debt Securities as at September 30, 2025</t>
        </is>
      </c>
      <c r="B116" s="49" t="inlineStr">
        <is>
          <t>NIL</t>
        </is>
      </c>
      <c r="G116" s="30" t="n"/>
    </row>
    <row r="117">
      <c r="A117" s="48" t="inlineStr">
        <is>
          <t>6. Investment in foreign securities/ADRs/GDRs as at September 30,2025</t>
        </is>
      </c>
      <c r="B117" s="49" t="inlineStr">
        <is>
          <t>NIL</t>
        </is>
      </c>
      <c r="G117" s="30" t="n"/>
    </row>
    <row r="118">
      <c r="A118" s="29" t="inlineStr">
        <is>
          <t>7. Average Portfolio Maturity</t>
        </is>
      </c>
      <c r="B118" s="52">
        <f>B79</f>
        <v/>
      </c>
      <c r="G118" s="30" t="n"/>
    </row>
    <row r="119" ht="29" customHeight="1">
      <c r="A119" s="48" t="inlineStr">
        <is>
          <t>8. Total gross exposure to derivative instruments (excluding reversed positions) as at September 30, 2025 (Rs. in Lakhs)</t>
        </is>
      </c>
      <c r="B119" s="49" t="inlineStr">
        <is>
          <t>NIL</t>
        </is>
      </c>
      <c r="G119" s="30" t="n"/>
    </row>
    <row r="120" ht="29" customHeight="1">
      <c r="A120" s="48" t="inlineStr">
        <is>
          <t>9. Margin Deposits includes Margin money placed on derivatives other than margin money placed with bank</t>
        </is>
      </c>
      <c r="B120" s="49" t="inlineStr">
        <is>
          <t>NIL</t>
        </is>
      </c>
      <c r="G120" s="30" t="n"/>
    </row>
    <row r="121" ht="13" customHeight="1">
      <c r="A121" s="48" t="inlineStr">
        <is>
          <t>10. Value of investment made by other schemes under same management (Rs. In Lakhs)</t>
        </is>
      </c>
      <c r="B121" s="53" t="n">
        <v>2793.47</v>
      </c>
      <c r="G121" s="30" t="n"/>
    </row>
    <row r="122">
      <c r="A122" s="48" t="inlineStr">
        <is>
          <t>11. Number of instance of deviation In valuation of securities</t>
        </is>
      </c>
      <c r="B122" s="49" t="inlineStr">
        <is>
          <t>NIL</t>
        </is>
      </c>
      <c r="G122" s="30" t="n"/>
    </row>
    <row r="123" ht="15" customHeight="1" thickBot="1">
      <c r="A123" s="54" t="inlineStr">
        <is>
          <t>12. Total value and percentage of illiquid equity shares / securities</t>
        </is>
      </c>
      <c r="B123" s="55" t="inlineStr">
        <is>
          <t>NIL</t>
        </is>
      </c>
      <c r="C123" s="56" t="n"/>
      <c r="D123" s="56" t="n"/>
      <c r="E123" s="56" t="n"/>
      <c r="F123" s="56" t="n"/>
      <c r="G123" s="57" t="n"/>
    </row>
    <row r="125" ht="70" customHeight="1">
      <c r="A125" s="177" t="inlineStr">
        <is>
          <t>Scheme Name</t>
        </is>
      </c>
      <c r="B125" s="177" t="inlineStr">
        <is>
          <t>Risk- O - Meter</t>
        </is>
      </c>
      <c r="C125" s="177" t="inlineStr">
        <is>
          <t>Benchmark of the Scheme</t>
        </is>
      </c>
      <c r="D125" s="177" t="inlineStr">
        <is>
          <t>Benchmark Risk-o-meter</t>
        </is>
      </c>
      <c r="E125" s="177" t="inlineStr">
        <is>
          <t>Benchmark of the Scheme</t>
        </is>
      </c>
      <c r="F125" s="177" t="inlineStr">
        <is>
          <t>Benchmark Risk-o-meter</t>
        </is>
      </c>
    </row>
    <row r="126" ht="70" customHeight="1">
      <c r="A126" s="177" t="inlineStr">
        <is>
          <t>Edelweiss Banking and PSU Debt Fund</t>
        </is>
      </c>
      <c r="B126" s="177" t="n"/>
      <c r="C126" s="177" t="inlineStr">
        <is>
          <t>CRISIL Banking and PSU Debt A-II (Tier I Benchmark)</t>
        </is>
      </c>
      <c r="D126" s="177" t="n"/>
      <c r="E126" s="177" t="inlineStr">
        <is>
          <t>Nifty Banking &amp; PSU Debt Index - A-III (Tier II Scheme Benchmark)</t>
        </is>
      </c>
      <c r="F126" s="177" t="n"/>
    </row>
  </sheetData>
  <mergeCells count="2">
    <mergeCell ref="A3:G3"/>
    <mergeCell ref="A4:G4"/>
  </mergeCells>
  <pageMargins left="0.7" right="0.7" top="0.75" bottom="0.75" header="0.3" footer="0.3"/>
  <pageSetup orientation="portrait" horizontalDpi="300" verticalDpi="300"/>
  <drawing xmlns:r="http://schemas.openxmlformats.org/officeDocument/2006/relationships" r:id="rId1"/>
</worksheet>
</file>

<file path=xl/worksheets/sheet38.xml><?xml version="1.0" encoding="utf-8"?>
<worksheet xmlns="http://schemas.openxmlformats.org/spreadsheetml/2006/main">
  <sheetPr>
    <outlinePr summaryBelow="1" summaryRight="1"/>
    <pageSetUpPr/>
  </sheetPr>
  <dimension ref="A1:H94"/>
  <sheetViews>
    <sheetView showGridLines="0" workbookViewId="0">
      <pane ySplit="6" topLeftCell="A7" activePane="bottomLeft" state="frozen"/>
      <selection activeCell="A7" sqref="A7"/>
      <selection pane="bottomLeft" activeCell="A7" sqref="A7"/>
    </sheetView>
  </sheetViews>
  <sheetFormatPr baseColWidth="8" defaultRowHeight="14.5"/>
  <cols>
    <col width="62.54296875" bestFit="1" customWidth="1" min="1" max="1"/>
    <col width="22" customWidth="1" min="2" max="2"/>
    <col width="26.7265625" customWidth="1" min="3" max="3"/>
    <col width="22" customWidth="1" min="4" max="4"/>
    <col width="16.453125" customWidth="1" min="5" max="5"/>
    <col width="22" customWidth="1" min="6" max="6"/>
    <col width="6.1796875" bestFit="1" customWidth="1" style="2" min="7" max="7"/>
    <col width="70.26953125" bestFit="1" customWidth="1" min="12" max="12"/>
    <col width="10.81640625" bestFit="1" customWidth="1" min="13" max="13"/>
    <col width="10.54296875" bestFit="1" customWidth="1" min="14" max="14"/>
    <col width="12" bestFit="1" customWidth="1" min="15" max="15"/>
    <col width="12.54296875" customWidth="1" min="16" max="16"/>
  </cols>
  <sheetData>
    <row r="1">
      <c r="A1" s="85" t="inlineStr">
        <is>
          <t>Edelweiss Mutual Fund</t>
        </is>
      </c>
    </row>
    <row r="2" ht="29.5" customHeight="1" thickBot="1">
      <c r="A2" s="86" t="inlineStr">
        <is>
          <t xml:space="preserve">Edelweiss House, 10th Floor, Off. C.S.T. Road, Kalina, Santacruz (E), Mumbai 400098, Maharashtra  </t>
        </is>
      </c>
    </row>
    <row r="3" ht="36.75" customHeight="1">
      <c r="A3" s="148" t="inlineStr">
        <is>
          <t>PORTFOLIO STATEMENT OF EDELWEISS CRL PSU PL SDL 50:50 OCT-25 FD AS ON SEPTEMBER 30, 2025</t>
        </is>
      </c>
      <c r="B3" s="149" t="n"/>
      <c r="C3" s="149" t="n"/>
      <c r="D3" s="149" t="n"/>
      <c r="E3" s="149" t="n"/>
      <c r="F3" s="149" t="n"/>
      <c r="G3" s="150" t="n"/>
      <c r="H3" s="28">
        <f>HYPERLINK("[EDEL_HY Portfolio 30-Sep-2025 Final.xlsx]Index!A1","Index")</f>
        <v/>
      </c>
    </row>
    <row r="4" ht="42.65" customHeight="1">
      <c r="A4" s="151" t="inlineStr">
        <is>
          <t>(An open-ended target maturity Index Fund investing in the constituents of CRISIL [IBX] 50:50 PSU + SDL Index – October 2025. A moderate interest rate risk and relatively low credit risk.)</t>
        </is>
      </c>
      <c r="G4" s="51" t="n"/>
    </row>
    <row r="5">
      <c r="A5" s="29" t="n"/>
      <c r="G5" s="30" t="n"/>
    </row>
    <row r="6" ht="48" customHeight="1">
      <c r="A6" s="31" t="inlineStr">
        <is>
          <t>Name of the Instrument</t>
        </is>
      </c>
      <c r="B6" s="32" t="inlineStr">
        <is>
          <t>ISIN</t>
        </is>
      </c>
      <c r="C6" s="32" t="inlineStr">
        <is>
          <t>Rating/Industry</t>
        </is>
      </c>
      <c r="D6" s="152" t="inlineStr">
        <is>
          <t>Quantity</t>
        </is>
      </c>
      <c r="E6" s="34" t="inlineStr">
        <is>
          <t>Market/Fair Value(Rs. In Lacs)</t>
        </is>
      </c>
      <c r="F6" s="34" t="inlineStr">
        <is>
          <t>% to Net Assets</t>
        </is>
      </c>
      <c r="G6" s="35" t="inlineStr">
        <is>
          <t>YIELD</t>
        </is>
      </c>
    </row>
    <row r="7">
      <c r="A7" s="36" t="n"/>
      <c r="B7" s="16" t="n"/>
      <c r="C7" s="16" t="n"/>
      <c r="D7" s="153" t="n"/>
      <c r="E7" s="154" t="n"/>
      <c r="F7" s="155" t="n"/>
      <c r="G7" s="37" t="n"/>
    </row>
    <row r="8">
      <c r="A8" s="38" t="n"/>
      <c r="B8" s="17" t="n"/>
      <c r="C8" s="17" t="n"/>
      <c r="D8" s="156" t="n"/>
      <c r="E8" s="7" t="n"/>
      <c r="F8" s="8" t="n"/>
      <c r="G8" s="39" t="n"/>
    </row>
    <row r="9">
      <c r="A9" s="40" t="inlineStr">
        <is>
          <t>Equity &amp; Equity related</t>
        </is>
      </c>
      <c r="B9" s="17" t="n"/>
      <c r="C9" s="17" t="n"/>
      <c r="D9" s="156" t="n"/>
      <c r="E9" s="7" t="inlineStr">
        <is>
          <t>NIL</t>
        </is>
      </c>
      <c r="F9" s="8" t="inlineStr">
        <is>
          <t>NIL</t>
        </is>
      </c>
      <c r="G9" s="39" t="n"/>
    </row>
    <row r="10">
      <c r="A10" s="38" t="n"/>
      <c r="B10" s="17" t="n"/>
      <c r="C10" s="17" t="n"/>
      <c r="D10" s="156" t="n"/>
      <c r="E10" s="7" t="n"/>
      <c r="F10" s="8" t="n"/>
      <c r="G10" s="39" t="n"/>
    </row>
    <row r="11">
      <c r="A11" s="40" t="inlineStr">
        <is>
          <t>Debt Instruments</t>
        </is>
      </c>
      <c r="B11" s="17" t="n"/>
      <c r="C11" s="17" t="n"/>
      <c r="D11" s="156" t="n"/>
      <c r="E11" s="7" t="n"/>
      <c r="F11" s="8" t="n"/>
      <c r="G11" s="39" t="n"/>
    </row>
    <row r="12">
      <c r="A12" s="40" t="inlineStr">
        <is>
          <t>(a)Listed / Awaiting listing on stock Exchanges</t>
        </is>
      </c>
      <c r="B12" s="17" t="n"/>
      <c r="C12" s="17" t="n"/>
      <c r="D12" s="156" t="n"/>
      <c r="E12" s="7" t="n"/>
      <c r="F12" s="8" t="n"/>
      <c r="G12" s="39" t="n"/>
    </row>
    <row r="13">
      <c r="A13" s="38" t="inlineStr">
        <is>
          <t>7.75% Small Industries Development Bank of India Ncd Red 27-10-2025**</t>
        </is>
      </c>
      <c r="B13" s="17" t="inlineStr">
        <is>
          <t>INE556F08KD0</t>
        </is>
      </c>
      <c r="C13" s="17" t="inlineStr">
        <is>
          <t>ICRA AAA</t>
        </is>
      </c>
      <c r="D13" s="156" t="n">
        <v>9500000</v>
      </c>
      <c r="E13" s="7" t="n">
        <v>9510.51</v>
      </c>
      <c r="F13" s="8" t="n">
        <v>0.1683</v>
      </c>
      <c r="G13" s="39" t="n">
        <v>0.061448</v>
      </c>
    </row>
    <row r="14">
      <c r="A14" s="38" t="inlineStr">
        <is>
          <t>8.11% REC Ltd Ncd 07-10-2025 Sr136**</t>
        </is>
      </c>
      <c r="B14" s="17" t="inlineStr">
        <is>
          <t>INE020B08963</t>
        </is>
      </c>
      <c r="C14" s="17" t="inlineStr">
        <is>
          <t>CRISIL AAA</t>
        </is>
      </c>
      <c r="D14" s="156" t="n">
        <v>9500000</v>
      </c>
      <c r="E14" s="7" t="n">
        <v>9502.68</v>
      </c>
      <c r="F14" s="8" t="n">
        <v>0.1682</v>
      </c>
      <c r="G14" s="39" t="n">
        <v>0.059499</v>
      </c>
    </row>
    <row r="15">
      <c r="A15" s="38" t="inlineStr">
        <is>
          <t>5.45% NTPC Ltd Ncd Red 15-10-2025**</t>
        </is>
      </c>
      <c r="B15" s="17" t="inlineStr">
        <is>
          <t>INE733E08163</t>
        </is>
      </c>
      <c r="C15" s="17" t="inlineStr">
        <is>
          <t>CRISIL AAA</t>
        </is>
      </c>
      <c r="D15" s="156" t="n">
        <v>5000000</v>
      </c>
      <c r="E15" s="7" t="n">
        <v>4998.35</v>
      </c>
      <c r="F15" s="8" t="n">
        <v>0.0885</v>
      </c>
      <c r="G15" s="39" t="n">
        <v>0.060005</v>
      </c>
    </row>
    <row r="16">
      <c r="A16" s="38" t="inlineStr">
        <is>
          <t>7.50% NHPC Ltd Sr Y Str A Ncd 07-10-2025**</t>
        </is>
      </c>
      <c r="B16" s="17" t="inlineStr">
        <is>
          <t>INE848E07AO4</t>
        </is>
      </c>
      <c r="C16" s="17" t="inlineStr">
        <is>
          <t>ICRA AAA</t>
        </is>
      </c>
      <c r="D16" s="156" t="n">
        <v>2500000</v>
      </c>
      <c r="E16" s="7" t="n">
        <v>2500.48</v>
      </c>
      <c r="F16" s="8" t="n">
        <v>0.0443</v>
      </c>
      <c r="G16" s="39" t="n">
        <v>0.058959</v>
      </c>
    </row>
    <row r="17">
      <c r="A17" s="38" t="inlineStr">
        <is>
          <t>8.85% Power Grid Corporation NCD Red 19-10-25**</t>
        </is>
      </c>
      <c r="B17" s="17" t="inlineStr">
        <is>
          <t>INE752E07KK5</t>
        </is>
      </c>
      <c r="C17" s="17" t="inlineStr">
        <is>
          <t>CRISIL AAA</t>
        </is>
      </c>
      <c r="D17" s="156" t="n">
        <v>1000000</v>
      </c>
      <c r="E17" s="7" t="n">
        <v>1001.16</v>
      </c>
      <c r="F17" s="8" t="n">
        <v>0.0177</v>
      </c>
      <c r="G17" s="39" t="n">
        <v>0.059796</v>
      </c>
    </row>
    <row r="18">
      <c r="A18" s="40" t="inlineStr">
        <is>
          <t>Sub Total</t>
        </is>
      </c>
      <c r="B18" s="18" t="n"/>
      <c r="C18" s="18" t="n"/>
      <c r="D18" s="157" t="n"/>
      <c r="E18" s="20" t="n">
        <v>27513.18</v>
      </c>
      <c r="F18" s="21" t="n">
        <v>0.487</v>
      </c>
      <c r="G18" s="41" t="n"/>
    </row>
    <row r="19">
      <c r="A19" s="40" t="n"/>
      <c r="B19" s="18" t="n"/>
      <c r="C19" s="18" t="n"/>
      <c r="D19" s="157" t="n"/>
      <c r="E19" s="24" t="n"/>
      <c r="F19" s="10" t="n"/>
      <c r="G19" s="41" t="n"/>
    </row>
    <row r="20">
      <c r="A20" s="40" t="inlineStr">
        <is>
          <t>State Development Loan</t>
        </is>
      </c>
      <c r="B20" s="17" t="n"/>
      <c r="C20" s="17" t="n"/>
      <c r="D20" s="156" t="n"/>
      <c r="E20" s="7" t="n"/>
      <c r="F20" s="8" t="n"/>
      <c r="G20" s="39" t="n"/>
    </row>
    <row r="21">
      <c r="A21" s="38" t="inlineStr">
        <is>
          <t>7.97% Tamil Nadu Sdl Red 14-10-2025</t>
        </is>
      </c>
      <c r="B21" s="17" t="inlineStr">
        <is>
          <t>IN3120150112</t>
        </is>
      </c>
      <c r="C21" s="17" t="inlineStr">
        <is>
          <t>SOVEREIGN</t>
        </is>
      </c>
      <c r="D21" s="156" t="n">
        <v>7000000</v>
      </c>
      <c r="E21" s="7" t="n">
        <v>7005.82</v>
      </c>
      <c r="F21" s="8" t="n">
        <v>0.124</v>
      </c>
      <c r="G21" s="39" t="n">
        <v>0.056162</v>
      </c>
    </row>
    <row r="22">
      <c r="A22" s="38" t="inlineStr">
        <is>
          <t>7.98% Karnataka Sdl Red 14-10-2025</t>
        </is>
      </c>
      <c r="B22" s="17" t="inlineStr">
        <is>
          <t>IN1920150019</t>
        </is>
      </c>
      <c r="C22" s="17" t="inlineStr">
        <is>
          <t>SOVEREIGN</t>
        </is>
      </c>
      <c r="D22" s="156" t="n">
        <v>2900000</v>
      </c>
      <c r="E22" s="7" t="n">
        <v>2902.42</v>
      </c>
      <c r="F22" s="8" t="n">
        <v>0.0514</v>
      </c>
      <c r="G22" s="39" t="n">
        <v>0.056177</v>
      </c>
    </row>
    <row r="23">
      <c r="A23" s="38" t="inlineStr">
        <is>
          <t>7.99% Maharashtra Sdl Red 28-10-2025</t>
        </is>
      </c>
      <c r="B23" s="17" t="inlineStr">
        <is>
          <t>IN2220150113</t>
        </is>
      </c>
      <c r="C23" s="17" t="inlineStr">
        <is>
          <t>SOVEREIGN</t>
        </is>
      </c>
      <c r="D23" s="156" t="n">
        <v>2500000</v>
      </c>
      <c r="E23" s="7" t="n">
        <v>2504.37</v>
      </c>
      <c r="F23" s="8" t="n">
        <v>0.0443</v>
      </c>
      <c r="G23" s="39" t="n">
        <v>0.056168</v>
      </c>
    </row>
    <row r="24">
      <c r="A24" s="38" t="inlineStr">
        <is>
          <t>7.96% Maharashtra Sdl Red 14-10-2025</t>
        </is>
      </c>
      <c r="B24" s="17" t="inlineStr">
        <is>
          <t>IN2220150105</t>
        </is>
      </c>
      <c r="C24" s="17" t="inlineStr">
        <is>
          <t>SOVEREIGN</t>
        </is>
      </c>
      <c r="D24" s="156" t="n">
        <v>2000000</v>
      </c>
      <c r="E24" s="7" t="n">
        <v>2001.65</v>
      </c>
      <c r="F24" s="8" t="n">
        <v>0.0354</v>
      </c>
      <c r="G24" s="39" t="n">
        <v>0.056176</v>
      </c>
    </row>
    <row r="25">
      <c r="A25" s="38" t="inlineStr">
        <is>
          <t>8% Tamil Nadu Sdl Red 28-10-2025</t>
        </is>
      </c>
      <c r="B25" s="17" t="inlineStr">
        <is>
          <t>IN3120150120</t>
        </is>
      </c>
      <c r="C25" s="17" t="inlineStr">
        <is>
          <t>SOVEREIGN</t>
        </is>
      </c>
      <c r="D25" s="156" t="n">
        <v>1500000</v>
      </c>
      <c r="E25" s="7" t="n">
        <v>1502.63</v>
      </c>
      <c r="F25" s="8" t="n">
        <v>0.0266</v>
      </c>
      <c r="G25" s="39" t="n">
        <v>0.056166</v>
      </c>
    </row>
    <row r="26">
      <c r="A26" s="40" t="inlineStr">
        <is>
          <t>Sub Total</t>
        </is>
      </c>
      <c r="B26" s="18" t="n"/>
      <c r="C26" s="18" t="n"/>
      <c r="D26" s="157" t="n"/>
      <c r="E26" s="20" t="n">
        <v>15916.89</v>
      </c>
      <c r="F26" s="21" t="n">
        <v>0.2817</v>
      </c>
      <c r="G26" s="41" t="n"/>
    </row>
    <row r="27">
      <c r="A27" s="38" t="n"/>
      <c r="B27" s="17" t="n"/>
      <c r="C27" s="17" t="n"/>
      <c r="D27" s="156" t="n"/>
      <c r="E27" s="7" t="n"/>
      <c r="F27" s="8" t="n"/>
      <c r="G27" s="39" t="n"/>
    </row>
    <row r="28">
      <c r="A28" s="38" t="n"/>
      <c r="B28" s="17" t="n"/>
      <c r="C28" s="17" t="n"/>
      <c r="D28" s="156" t="n"/>
      <c r="E28" s="7" t="n"/>
      <c r="F28" s="8" t="n"/>
      <c r="G28" s="39" t="n"/>
    </row>
    <row r="29">
      <c r="A29" s="40" t="inlineStr">
        <is>
          <t>(b)Privately Placed/Unlisted</t>
        </is>
      </c>
      <c r="B29" s="17" t="n"/>
      <c r="C29" s="17" t="n"/>
      <c r="D29" s="156" t="n"/>
      <c r="E29" s="7" t="n"/>
      <c r="F29" s="8" t="n"/>
      <c r="G29" s="39" t="n"/>
    </row>
    <row r="30">
      <c r="A30" s="40" t="inlineStr">
        <is>
          <t>Sub Total</t>
        </is>
      </c>
      <c r="B30" s="17" t="n"/>
      <c r="C30" s="17" t="n"/>
      <c r="D30" s="156" t="n"/>
      <c r="E30" s="22" t="inlineStr">
        <is>
          <t>NIL</t>
        </is>
      </c>
      <c r="F30" s="23" t="inlineStr">
        <is>
          <t>NIL</t>
        </is>
      </c>
      <c r="G30" s="39" t="n"/>
    </row>
    <row r="31">
      <c r="A31" s="38" t="n"/>
      <c r="B31" s="17" t="n"/>
      <c r="C31" s="17" t="n"/>
      <c r="D31" s="156" t="n"/>
      <c r="E31" s="7" t="n"/>
      <c r="F31" s="8" t="n"/>
      <c r="G31" s="39" t="n"/>
    </row>
    <row r="32">
      <c r="A32" s="40" t="inlineStr">
        <is>
          <t>(c)Securitised Debt Instruments</t>
        </is>
      </c>
      <c r="B32" s="17" t="n"/>
      <c r="C32" s="17" t="n"/>
      <c r="D32" s="156" t="n"/>
      <c r="E32" s="7" t="n"/>
      <c r="F32" s="8" t="n"/>
      <c r="G32" s="39" t="n"/>
    </row>
    <row r="33">
      <c r="A33" s="40" t="inlineStr">
        <is>
          <t>Sub Total</t>
        </is>
      </c>
      <c r="B33" s="17" t="n"/>
      <c r="C33" s="17" t="n"/>
      <c r="D33" s="156" t="n"/>
      <c r="E33" s="22" t="inlineStr">
        <is>
          <t>NIL</t>
        </is>
      </c>
      <c r="F33" s="23" t="inlineStr">
        <is>
          <t>NIL</t>
        </is>
      </c>
      <c r="G33" s="39" t="n"/>
    </row>
    <row r="34">
      <c r="A34" s="38" t="n"/>
      <c r="B34" s="17" t="n"/>
      <c r="C34" s="17" t="n"/>
      <c r="D34" s="156" t="n"/>
      <c r="E34" s="7" t="n"/>
      <c r="F34" s="8" t="n"/>
      <c r="G34" s="39" t="n"/>
    </row>
    <row r="35">
      <c r="A35" s="42" t="inlineStr">
        <is>
          <t>TOTAL</t>
        </is>
      </c>
      <c r="B35" s="145" t="n"/>
      <c r="C35" s="145" t="n"/>
      <c r="D35" s="158" t="n"/>
      <c r="E35" s="20" t="n">
        <v>43430.07</v>
      </c>
      <c r="F35" s="21" t="n">
        <v>0.7687</v>
      </c>
      <c r="G35" s="41" t="n"/>
    </row>
    <row r="36">
      <c r="A36" s="38" t="n"/>
      <c r="B36" s="17" t="n"/>
      <c r="C36" s="17" t="n"/>
      <c r="D36" s="156" t="n"/>
      <c r="E36" s="7" t="n"/>
      <c r="F36" s="8" t="n"/>
      <c r="G36" s="39" t="n"/>
    </row>
    <row r="37">
      <c r="A37" s="40" t="inlineStr">
        <is>
          <t>Money Market Instruments</t>
        </is>
      </c>
      <c r="B37" s="17" t="n"/>
      <c r="C37" s="17" t="n"/>
      <c r="D37" s="156" t="n"/>
      <c r="E37" s="7" t="n"/>
      <c r="F37" s="8" t="n"/>
      <c r="G37" s="39" t="n"/>
    </row>
    <row r="38">
      <c r="A38" s="38" t="n"/>
      <c r="B38" s="17" t="n"/>
      <c r="C38" s="17" t="n"/>
      <c r="D38" s="156" t="n"/>
      <c r="E38" s="7" t="n"/>
      <c r="F38" s="8" t="n"/>
      <c r="G38" s="39" t="n"/>
    </row>
    <row r="39">
      <c r="A39" s="40" t="inlineStr">
        <is>
          <t>Commercial Paper</t>
        </is>
      </c>
      <c r="B39" s="17" t="n"/>
      <c r="C39" s="17" t="n"/>
      <c r="D39" s="156" t="n"/>
      <c r="E39" s="7" t="n"/>
      <c r="F39" s="8" t="n"/>
      <c r="G39" s="39" t="n"/>
    </row>
    <row r="40">
      <c r="A40" s="38" t="inlineStr">
        <is>
          <t>National Bank for Agriculture &amp; Rural Devlopment Cp Red 23-10-2025**</t>
        </is>
      </c>
      <c r="B40" s="17" t="inlineStr">
        <is>
          <t>INE261F14OF2</t>
        </is>
      </c>
      <c r="C40" s="17" t="inlineStr">
        <is>
          <t>CRISIL A1+</t>
        </is>
      </c>
      <c r="D40" s="156" t="n">
        <v>5000000</v>
      </c>
      <c r="E40" s="7" t="n">
        <v>4982.32</v>
      </c>
      <c r="F40" s="8" t="n">
        <v>0.0882</v>
      </c>
      <c r="G40" s="39" t="n">
        <v>0.058899</v>
      </c>
    </row>
    <row r="41">
      <c r="A41" s="38" t="inlineStr">
        <is>
          <t>Export Import Bank of India CP Red 24-10-2025**</t>
        </is>
      </c>
      <c r="B41" s="17" t="inlineStr">
        <is>
          <t>INE514E14ST9</t>
        </is>
      </c>
      <c r="C41" s="17" t="inlineStr">
        <is>
          <t>CRISIL A1+</t>
        </is>
      </c>
      <c r="D41" s="156" t="n">
        <v>4000000</v>
      </c>
      <c r="E41" s="7" t="n">
        <v>3985.16</v>
      </c>
      <c r="F41" s="8" t="n">
        <v>0.07049999999999999</v>
      </c>
      <c r="G41" s="39" t="n">
        <v>0.059103</v>
      </c>
    </row>
    <row r="42">
      <c r="A42" s="40" t="inlineStr">
        <is>
          <t>Sub Total</t>
        </is>
      </c>
      <c r="B42" s="18" t="n"/>
      <c r="C42" s="18" t="n"/>
      <c r="D42" s="157" t="n"/>
      <c r="E42" s="20" t="n">
        <v>8967.48</v>
      </c>
      <c r="F42" s="21" t="n">
        <v>0.1587</v>
      </c>
      <c r="G42" s="41" t="n"/>
    </row>
    <row r="43">
      <c r="A43" s="38" t="n"/>
      <c r="B43" s="17" t="n"/>
      <c r="C43" s="17" t="n"/>
      <c r="D43" s="156" t="n"/>
      <c r="E43" s="7" t="n"/>
      <c r="F43" s="8" t="n"/>
      <c r="G43" s="39" t="n"/>
    </row>
    <row r="44">
      <c r="A44" s="42" t="inlineStr">
        <is>
          <t>TOTAL</t>
        </is>
      </c>
      <c r="B44" s="145" t="n"/>
      <c r="C44" s="145" t="n"/>
      <c r="D44" s="158" t="n"/>
      <c r="E44" s="20" t="n">
        <v>8967.48</v>
      </c>
      <c r="F44" s="21" t="n">
        <v>0.1587</v>
      </c>
      <c r="G44" s="41" t="n"/>
    </row>
    <row r="45">
      <c r="A45" s="38" t="n"/>
      <c r="B45" s="17" t="n"/>
      <c r="C45" s="17" t="n"/>
      <c r="D45" s="156" t="n"/>
      <c r="E45" s="7" t="n"/>
      <c r="F45" s="8" t="n"/>
      <c r="G45" s="39" t="n"/>
    </row>
    <row r="46">
      <c r="A46" s="38" t="n"/>
      <c r="B46" s="17" t="n"/>
      <c r="C46" s="17" t="n"/>
      <c r="D46" s="156" t="n"/>
      <c r="E46" s="7" t="n"/>
      <c r="F46" s="8" t="n"/>
      <c r="G46" s="39" t="n"/>
    </row>
    <row r="47">
      <c r="A47" s="40" t="inlineStr">
        <is>
          <t>TREPS / Reverse Repo</t>
        </is>
      </c>
      <c r="B47" s="17" t="n"/>
      <c r="C47" s="17" t="n"/>
      <c r="D47" s="156" t="n"/>
      <c r="E47" s="7" t="n"/>
      <c r="F47" s="8" t="n"/>
      <c r="G47" s="39" t="n"/>
    </row>
    <row r="48">
      <c r="A48" s="38" t="inlineStr">
        <is>
          <t>Clearing Corporation of India Ltd.</t>
        </is>
      </c>
      <c r="B48" s="17" t="n"/>
      <c r="C48" s="17" t="n"/>
      <c r="D48" s="156" t="n"/>
      <c r="E48" s="7" t="n">
        <v>1585.76</v>
      </c>
      <c r="F48" s="8" t="n">
        <v>0.0281</v>
      </c>
      <c r="G48" s="39" t="n">
        <v>0.05471</v>
      </c>
    </row>
    <row r="49">
      <c r="A49" s="40" t="inlineStr">
        <is>
          <t>Sub Total</t>
        </is>
      </c>
      <c r="B49" s="18" t="n"/>
      <c r="C49" s="18" t="n"/>
      <c r="D49" s="157" t="n"/>
      <c r="E49" s="20" t="n">
        <v>1585.76</v>
      </c>
      <c r="F49" s="21" t="n">
        <v>0.0281</v>
      </c>
      <c r="G49" s="41" t="n"/>
    </row>
    <row r="50">
      <c r="A50" s="38" t="n"/>
      <c r="B50" s="17" t="n"/>
      <c r="C50" s="17" t="n"/>
      <c r="D50" s="156" t="n"/>
      <c r="E50" s="7" t="n"/>
      <c r="F50" s="8" t="n"/>
      <c r="G50" s="39" t="n"/>
    </row>
    <row r="51">
      <c r="A51" s="42" t="inlineStr">
        <is>
          <t>TOTAL</t>
        </is>
      </c>
      <c r="B51" s="145" t="n"/>
      <c r="C51" s="145" t="n"/>
      <c r="D51" s="158" t="n"/>
      <c r="E51" s="20" t="n">
        <v>1585.76</v>
      </c>
      <c r="F51" s="21" t="n">
        <v>0.0281</v>
      </c>
      <c r="G51" s="41" t="n"/>
    </row>
    <row r="52">
      <c r="A52" s="38" t="inlineStr">
        <is>
          <t>Accrued Interest</t>
        </is>
      </c>
      <c r="B52" s="17" t="n"/>
      <c r="C52" s="17" t="n"/>
      <c r="D52" s="156" t="n"/>
      <c r="E52" s="7" t="n">
        <v>2523.8934391</v>
      </c>
      <c r="F52" s="8" t="n">
        <v>0.044666</v>
      </c>
      <c r="G52" s="39" t="n"/>
    </row>
    <row r="53">
      <c r="A53" s="38" t="inlineStr">
        <is>
          <t>Net Receivables/(Payables)</t>
        </is>
      </c>
      <c r="B53" s="17" t="n"/>
      <c r="C53" s="17" t="n"/>
      <c r="D53" s="156" t="n"/>
      <c r="E53" s="159" t="n">
        <v>-1.8334391</v>
      </c>
      <c r="F53" s="160" t="n">
        <v>-0.000166</v>
      </c>
      <c r="G53" s="39" t="n">
        <v>0.05471</v>
      </c>
    </row>
    <row r="54">
      <c r="A54" s="45" t="inlineStr">
        <is>
          <t>GRAND TOTAL</t>
        </is>
      </c>
      <c r="B54" s="19" t="n"/>
      <c r="C54" s="19" t="n"/>
      <c r="D54" s="161" t="n"/>
      <c r="E54" s="14" t="n">
        <v>56505.37</v>
      </c>
      <c r="F54" s="15" t="n">
        <v>1</v>
      </c>
      <c r="G54" s="46" t="n"/>
    </row>
    <row r="55">
      <c r="A55" s="29" t="n"/>
      <c r="G55" s="30" t="n"/>
    </row>
    <row r="56">
      <c r="A56" s="47" t="inlineStr">
        <is>
          <t>**Non Traded Security</t>
        </is>
      </c>
      <c r="G56" s="30" t="n"/>
    </row>
    <row r="57">
      <c r="A57" s="47" t="inlineStr">
        <is>
          <t>In accordance with SEBI Circular no. SEBI/HO/IMD/PoD2/P/CIR/2024/183 dated December 13, 2024, Debt Index Replication Factor (DIRF) is 66.97%.</t>
        </is>
      </c>
      <c r="G57" s="30" t="n"/>
    </row>
    <row r="58">
      <c r="A58" s="47" t="n"/>
      <c r="G58" s="30" t="n"/>
    </row>
    <row r="59">
      <c r="A59" s="47" t="n"/>
      <c r="G59" s="30" t="n"/>
    </row>
    <row r="60">
      <c r="A60" s="29" t="inlineStr">
        <is>
          <t>Portfolio Information</t>
        </is>
      </c>
      <c r="G60" s="30" t="n"/>
    </row>
    <row r="61" ht="29" customHeight="1">
      <c r="A61" s="67" t="inlineStr">
        <is>
          <t>Scheme Name :</t>
        </is>
      </c>
      <c r="B61" s="66" t="inlineStr">
        <is>
          <t>Edelweiss CRL PSU PL SDL 50 50 Oct-25 FD</t>
        </is>
      </c>
      <c r="G61" s="30" t="n"/>
    </row>
    <row r="62" ht="29" customHeight="1">
      <c r="A62" s="67" t="inlineStr">
        <is>
          <t>Description (if any)</t>
        </is>
      </c>
      <c r="B62" s="66" t="inlineStr">
        <is>
          <t>CRISIL PSU Plus SDL 5050 Oct 2025 Index Fund</t>
        </is>
      </c>
      <c r="G62" s="30" t="n"/>
    </row>
    <row r="63">
      <c r="A63" s="67" t="n"/>
      <c r="B63" s="60" t="n"/>
      <c r="G63" s="30" t="n"/>
    </row>
    <row r="64">
      <c r="A64" s="67" t="inlineStr">
        <is>
          <t>Annualised Portfolio YTM* :</t>
        </is>
      </c>
      <c r="B64" s="61" t="n">
        <v>5.869071991649366</v>
      </c>
      <c r="G64" s="30" t="n"/>
    </row>
    <row r="65">
      <c r="A65" s="67" t="n"/>
      <c r="B65" s="60" t="n"/>
      <c r="G65" s="30" t="n"/>
    </row>
    <row r="66">
      <c r="A66" s="67" t="inlineStr">
        <is>
          <t>Macaulay Duration</t>
        </is>
      </c>
      <c r="B66" s="62" t="n">
        <v>0.0442</v>
      </c>
      <c r="G66" s="30" t="n"/>
    </row>
    <row r="67">
      <c r="A67" s="67" t="inlineStr">
        <is>
          <t>Residual Maturity</t>
        </is>
      </c>
      <c r="B67" s="62" t="n">
        <v>0.04412031620580593</v>
      </c>
      <c r="G67" s="30" t="n"/>
    </row>
    <row r="68">
      <c r="A68" s="67" t="n"/>
      <c r="B68" s="60" t="n"/>
      <c r="G68" s="30" t="n"/>
    </row>
    <row r="69">
      <c r="A69" s="67" t="inlineStr">
        <is>
          <t xml:space="preserve">As on (Date) </t>
        </is>
      </c>
      <c r="B69" s="63" t="n">
        <v>45930</v>
      </c>
      <c r="G69" s="30" t="n"/>
    </row>
    <row r="70">
      <c r="A70" s="29" t="n"/>
      <c r="G70" s="30" t="n"/>
    </row>
    <row r="71">
      <c r="A71" s="29" t="n"/>
      <c r="G71" s="30" t="n"/>
    </row>
    <row r="72">
      <c r="A72" s="47" t="inlineStr">
        <is>
          <t>Notes:</t>
        </is>
      </c>
      <c r="G72" s="30" t="n"/>
    </row>
    <row r="73">
      <c r="A73" s="48" t="inlineStr">
        <is>
          <t>1. Security in default beyond its maturiy date</t>
        </is>
      </c>
      <c r="B73" s="49" t="inlineStr">
        <is>
          <t>NIL</t>
        </is>
      </c>
      <c r="G73" s="30" t="n"/>
    </row>
    <row r="74">
      <c r="A74" s="29" t="inlineStr">
        <is>
          <t>2. Net Asset Value (Rs. per unit)</t>
        </is>
      </c>
      <c r="G74" s="30" t="n"/>
    </row>
    <row r="75">
      <c r="A75" s="29" t="inlineStr">
        <is>
          <t>Plan /option (Face Value 10)</t>
        </is>
      </c>
      <c r="B75" s="49" t="inlineStr">
        <is>
          <t>As on</t>
        </is>
      </c>
      <c r="C75" s="49" t="inlineStr">
        <is>
          <t>As on</t>
        </is>
      </c>
      <c r="G75" s="30" t="n"/>
    </row>
    <row r="76">
      <c r="A76" s="29" t="n"/>
      <c r="B76" s="50" t="n">
        <v>45747</v>
      </c>
      <c r="C76" s="50" t="n">
        <v>45930</v>
      </c>
      <c r="G76" s="30" t="n"/>
    </row>
    <row r="77">
      <c r="A77" s="29" t="inlineStr">
        <is>
          <t>Direct Plan  Growth Option</t>
        </is>
      </c>
      <c r="B77" t="n">
        <v>11.9409</v>
      </c>
      <c r="C77" t="n">
        <v>12.3281</v>
      </c>
      <c r="G77" s="51" t="n"/>
    </row>
    <row r="78">
      <c r="A78" s="29" t="inlineStr">
        <is>
          <t>Direct Plan IDCW Option</t>
        </is>
      </c>
      <c r="B78" t="n">
        <v>11.9413</v>
      </c>
      <c r="C78" t="n">
        <v>12.3284</v>
      </c>
      <c r="G78" s="51" t="n"/>
    </row>
    <row r="79">
      <c r="A79" s="29" t="inlineStr">
        <is>
          <t>Regular Plan  Growth Option</t>
        </is>
      </c>
      <c r="B79" t="n">
        <v>11.8711</v>
      </c>
      <c r="C79" t="n">
        <v>12.2443</v>
      </c>
      <c r="G79" s="51" t="n"/>
    </row>
    <row r="80">
      <c r="A80" s="29" t="inlineStr">
        <is>
          <t>Regular Plan IDCW Option</t>
        </is>
      </c>
      <c r="B80" t="n">
        <v>11.8715</v>
      </c>
      <c r="C80" t="n">
        <v>12.2446</v>
      </c>
      <c r="G80" s="51" t="n"/>
    </row>
    <row r="81">
      <c r="A81" s="29" t="n"/>
      <c r="G81" s="51" t="n"/>
    </row>
    <row r="82">
      <c r="A82" s="29" t="inlineStr">
        <is>
          <t xml:space="preserve">3. Total Dividend (Net) declared during the half year period </t>
        </is>
      </c>
      <c r="B82" s="49" t="inlineStr">
        <is>
          <t>NIL</t>
        </is>
      </c>
      <c r="G82" s="30" t="n"/>
    </row>
    <row r="83">
      <c r="A83" s="29" t="inlineStr">
        <is>
          <t>4. Bonus was declared during the half year period</t>
        </is>
      </c>
      <c r="B83" s="49" t="inlineStr">
        <is>
          <t>NIL</t>
        </is>
      </c>
      <c r="G83" s="30" t="n"/>
    </row>
    <row r="84" ht="29" customHeight="1">
      <c r="A84" s="48" t="inlineStr">
        <is>
          <t>5. Investment in Repo of Corporate Debt Securities as at September 30, 2025</t>
        </is>
      </c>
      <c r="B84" s="49" t="inlineStr">
        <is>
          <t>NIL</t>
        </is>
      </c>
      <c r="G84" s="30" t="n"/>
    </row>
    <row r="85">
      <c r="A85" s="48" t="inlineStr">
        <is>
          <t>6. Investment in foreign securities/ADRs/GDRs as at September 30,2025</t>
        </is>
      </c>
      <c r="B85" s="49" t="inlineStr">
        <is>
          <t>NIL</t>
        </is>
      </c>
      <c r="G85" s="30" t="n"/>
    </row>
    <row r="86">
      <c r="A86" s="29" t="inlineStr">
        <is>
          <t>7. Average Portfolio Maturity</t>
        </is>
      </c>
      <c r="B86" s="52">
        <f>B67</f>
        <v/>
      </c>
      <c r="G86" s="30" t="n"/>
    </row>
    <row r="87" ht="29" customHeight="1">
      <c r="A87" s="48" t="inlineStr">
        <is>
          <t>8. Total gross exposure to derivative instruments (excluding reversed positions) as at September 30, 2025 (Rs. in Lakhs)</t>
        </is>
      </c>
      <c r="B87" s="49" t="inlineStr">
        <is>
          <t>NIL</t>
        </is>
      </c>
      <c r="G87" s="30" t="n"/>
    </row>
    <row r="88" ht="29" customHeight="1">
      <c r="A88" s="48" t="inlineStr">
        <is>
          <t>9. Margin Deposits includes Margin money placed on derivatives other than margin money placed with bank</t>
        </is>
      </c>
      <c r="B88" s="49" t="inlineStr">
        <is>
          <t>NIL</t>
        </is>
      </c>
      <c r="G88" s="30" t="n"/>
    </row>
    <row r="89" ht="29" customHeight="1">
      <c r="A89" s="48" t="inlineStr">
        <is>
          <t>10. Value of investment made by other schemes under same management (Rs. In Lakhs)</t>
        </is>
      </c>
      <c r="B89" s="49" t="inlineStr">
        <is>
          <t>NIL</t>
        </is>
      </c>
      <c r="G89" s="30" t="n"/>
    </row>
    <row r="90">
      <c r="A90" s="48" t="inlineStr">
        <is>
          <t>11. Number of instance of deviation In valuation of securities</t>
        </is>
      </c>
      <c r="B90" s="49" t="inlineStr">
        <is>
          <t>NIL</t>
        </is>
      </c>
      <c r="G90" s="30" t="n"/>
    </row>
    <row r="91" ht="15" customHeight="1" thickBot="1">
      <c r="A91" s="54" t="inlineStr">
        <is>
          <t>12. Total value and percentage of illiquid equity shares / securities</t>
        </is>
      </c>
      <c r="B91" s="55" t="inlineStr">
        <is>
          <t>NIL</t>
        </is>
      </c>
      <c r="C91" s="56" t="n"/>
      <c r="D91" s="56" t="n"/>
      <c r="E91" s="56" t="n"/>
      <c r="F91" s="56" t="n"/>
      <c r="G91" s="57" t="n"/>
    </row>
    <row r="93" ht="70" customHeight="1">
      <c r="A93" s="177" t="inlineStr">
        <is>
          <t>Scheme Name</t>
        </is>
      </c>
      <c r="B93" s="177" t="inlineStr">
        <is>
          <t>Risk- O - Meter</t>
        </is>
      </c>
      <c r="C93" s="177" t="inlineStr">
        <is>
          <t>Benchmark of the Scheme</t>
        </is>
      </c>
      <c r="D93" s="177" t="inlineStr">
        <is>
          <t>Benchmark Risk-o-meter</t>
        </is>
      </c>
    </row>
    <row r="94" ht="70" customHeight="1">
      <c r="A94" s="177" t="inlineStr">
        <is>
          <t>Edelweiss CRISIL PSU Plus SDL 50-50 Oct 2025 Index Fund</t>
        </is>
      </c>
      <c r="B94" s="177" t="n"/>
      <c r="C94" s="177" t="inlineStr">
        <is>
          <t>CRISIL IBX 50:50 PSU + SDL - October 2025</t>
        </is>
      </c>
      <c r="D94" s="177" t="n"/>
      <c r="E94" t="inlineStr"/>
    </row>
  </sheetData>
  <mergeCells count="2">
    <mergeCell ref="A3:G3"/>
    <mergeCell ref="A4:G4"/>
  </mergeCells>
  <pageMargins left="0.7" right="0.7" top="0.75" bottom="0.75" header="0.3" footer="0.3"/>
  <pageSetup orientation="portrait" horizontalDpi="300" verticalDpi="300"/>
  <drawing xmlns:r="http://schemas.openxmlformats.org/officeDocument/2006/relationships" r:id="rId1"/>
</worksheet>
</file>

<file path=xl/worksheets/sheet39.xml><?xml version="1.0" encoding="utf-8"?>
<worksheet xmlns="http://schemas.openxmlformats.org/spreadsheetml/2006/main">
  <sheetPr>
    <outlinePr summaryBelow="1" summaryRight="1"/>
    <pageSetUpPr/>
  </sheetPr>
  <dimension ref="A1:H84"/>
  <sheetViews>
    <sheetView showGridLines="0" workbookViewId="0">
      <pane ySplit="6" topLeftCell="A7" activePane="bottomLeft" state="frozen"/>
      <selection activeCell="A7" sqref="A7"/>
      <selection pane="bottomLeft" activeCell="A7" sqref="A7"/>
    </sheetView>
  </sheetViews>
  <sheetFormatPr baseColWidth="8" defaultRowHeight="14.5"/>
  <cols>
    <col width="60.81640625" customWidth="1" min="1" max="1"/>
    <col width="22" customWidth="1" min="2" max="2"/>
    <col width="26.7265625" customWidth="1" min="3" max="3"/>
    <col width="22" customWidth="1" min="4" max="4"/>
    <col width="16.453125" customWidth="1" min="5" max="5"/>
    <col width="22" customWidth="1" min="6" max="6"/>
    <col width="6.1796875" bestFit="1" customWidth="1" style="2" min="7" max="7"/>
    <col width="70.26953125" bestFit="1" customWidth="1" min="12" max="12"/>
    <col width="10.81640625" bestFit="1" customWidth="1" min="13" max="13"/>
    <col width="10.54296875" bestFit="1" customWidth="1" min="14" max="14"/>
    <col width="12" bestFit="1" customWidth="1" min="15" max="15"/>
    <col width="12.54296875" customWidth="1" min="16" max="16"/>
  </cols>
  <sheetData>
    <row r="1">
      <c r="A1" s="85" t="inlineStr">
        <is>
          <t>Edelweiss Mutual Fund</t>
        </is>
      </c>
    </row>
    <row r="2" ht="29.5" customHeight="1" thickBot="1">
      <c r="A2" s="86" t="inlineStr">
        <is>
          <t xml:space="preserve">Edelweiss House, 10th Floor, Off. C.S.T. Road, Kalina, Santacruz (E), Mumbai 400098, Maharashtra  </t>
        </is>
      </c>
    </row>
    <row r="3" ht="26.15" customHeight="1">
      <c r="A3" s="148" t="inlineStr">
        <is>
          <t>PORTFOLIO STATEMENT OF EDELWEISS CRISIL IBX 50:50 GILT PLUS SDL SHORT DURATION INDEX FUND AS ON SEPTEMBER 30, 2025</t>
        </is>
      </c>
      <c r="B3" s="149" t="n"/>
      <c r="C3" s="149" t="n"/>
      <c r="D3" s="149" t="n"/>
      <c r="E3" s="149" t="n"/>
      <c r="F3" s="149" t="n"/>
      <c r="G3" s="150" t="n"/>
      <c r="H3" s="28">
        <f>HYPERLINK("[EDEL_HY Portfolio 30-Sep-2025 Final.xlsx]Index!A1","Index")</f>
        <v/>
      </c>
    </row>
    <row r="4" ht="33" customHeight="1">
      <c r="A4" s="151" t="inlineStr">
        <is>
          <t>(An open-ended debt Index Fund investing in the constituents of CRISIL IBX 50:50 Gilt Plus SDL Short Duration Index. A relatively high interest rate risk and relatively low credit risk.)</t>
        </is>
      </c>
      <c r="G4" s="51" t="n"/>
    </row>
    <row r="5">
      <c r="A5" s="29" t="n"/>
      <c r="G5" s="30" t="n"/>
    </row>
    <row r="6" ht="48" customHeight="1">
      <c r="A6" s="31" t="inlineStr">
        <is>
          <t>Name of the Instrument</t>
        </is>
      </c>
      <c r="B6" s="32" t="inlineStr">
        <is>
          <t>ISIN</t>
        </is>
      </c>
      <c r="C6" s="32" t="inlineStr">
        <is>
          <t>Rating/Industry</t>
        </is>
      </c>
      <c r="D6" s="152" t="inlineStr">
        <is>
          <t>Quantity</t>
        </is>
      </c>
      <c r="E6" s="34" t="inlineStr">
        <is>
          <t>Market/Fair Value(Rs. In Lacs)</t>
        </is>
      </c>
      <c r="F6" s="34" t="inlineStr">
        <is>
          <t>% to Net Assets</t>
        </is>
      </c>
      <c r="G6" s="35" t="inlineStr">
        <is>
          <t>YIELD</t>
        </is>
      </c>
    </row>
    <row r="7">
      <c r="A7" s="36" t="n"/>
      <c r="B7" s="16" t="n"/>
      <c r="C7" s="16" t="n"/>
      <c r="D7" s="153" t="n"/>
      <c r="E7" s="154" t="n"/>
      <c r="F7" s="155" t="n"/>
      <c r="G7" s="37" t="n"/>
    </row>
    <row r="8">
      <c r="A8" s="38" t="n"/>
      <c r="B8" s="17" t="n"/>
      <c r="C8" s="17" t="n"/>
      <c r="D8" s="156" t="n"/>
      <c r="E8" s="7" t="n"/>
      <c r="F8" s="8" t="n"/>
      <c r="G8" s="39" t="n"/>
    </row>
    <row r="9">
      <c r="A9" s="40" t="inlineStr">
        <is>
          <t>Equity &amp; Equity related</t>
        </is>
      </c>
      <c r="B9" s="17" t="n"/>
      <c r="C9" s="17" t="n"/>
      <c r="D9" s="156" t="n"/>
      <c r="E9" s="7" t="inlineStr">
        <is>
          <t>NIL</t>
        </is>
      </c>
      <c r="F9" s="8" t="inlineStr">
        <is>
          <t>NIL</t>
        </is>
      </c>
      <c r="G9" s="39" t="n"/>
    </row>
    <row r="10">
      <c r="A10" s="40" t="inlineStr">
        <is>
          <t>Debt Instruments</t>
        </is>
      </c>
      <c r="B10" s="17" t="n"/>
      <c r="C10" s="17" t="n"/>
      <c r="D10" s="156" t="n"/>
      <c r="E10" s="7" t="n"/>
      <c r="F10" s="8" t="n"/>
      <c r="G10" s="39" t="n"/>
    </row>
    <row r="11">
      <c r="A11" s="40" t="inlineStr">
        <is>
          <t>(a) Listed / Awaiting listing on Stock Exchanges</t>
        </is>
      </c>
      <c r="B11" s="17" t="n"/>
      <c r="C11" s="17" t="n"/>
      <c r="D11" s="156" t="n"/>
      <c r="E11" s="7" t="n"/>
      <c r="F11" s="8" t="n"/>
      <c r="G11" s="39" t="n"/>
    </row>
    <row r="12">
      <c r="A12" s="40" t="inlineStr">
        <is>
          <t>Sub Total</t>
        </is>
      </c>
      <c r="B12" s="17" t="n"/>
      <c r="C12" s="17" t="n"/>
      <c r="D12" s="156" t="n"/>
      <c r="E12" s="22" t="inlineStr">
        <is>
          <t>NIL</t>
        </is>
      </c>
      <c r="F12" s="23" t="inlineStr">
        <is>
          <t>NIL</t>
        </is>
      </c>
      <c r="G12" s="39" t="n"/>
    </row>
    <row r="13">
      <c r="A13" s="38" t="n"/>
      <c r="B13" s="17" t="n"/>
      <c r="C13" s="17" t="n"/>
      <c r="D13" s="156" t="n"/>
      <c r="E13" s="7" t="n"/>
      <c r="F13" s="8" t="n"/>
      <c r="G13" s="39" t="n"/>
    </row>
    <row r="14">
      <c r="A14" s="40" t="inlineStr">
        <is>
          <t>Government Securities</t>
        </is>
      </c>
      <c r="B14" s="17" t="n"/>
      <c r="C14" s="17" t="n"/>
      <c r="D14" s="156" t="n"/>
      <c r="E14" s="7" t="n"/>
      <c r="F14" s="8" t="n"/>
      <c r="G14" s="39" t="n"/>
    </row>
    <row r="15">
      <c r="A15" s="38" t="inlineStr">
        <is>
          <t>7.32% Govt Of India Red 13-11-2030</t>
        </is>
      </c>
      <c r="B15" s="17" t="inlineStr">
        <is>
          <t>IN0020230135</t>
        </is>
      </c>
      <c r="C15" s="17" t="inlineStr">
        <is>
          <t>SOVEREIGN</t>
        </is>
      </c>
      <c r="D15" s="156" t="n">
        <v>2500000</v>
      </c>
      <c r="E15" s="7" t="n">
        <v>2611.95</v>
      </c>
      <c r="F15" s="8" t="n">
        <v>0.1806</v>
      </c>
      <c r="G15" s="39" t="n">
        <v>0.063794</v>
      </c>
    </row>
    <row r="16">
      <c r="A16" s="38" t="inlineStr">
        <is>
          <t>7.17% Govt Of India Red 17-04-2030</t>
        </is>
      </c>
      <c r="B16" s="17" t="inlineStr">
        <is>
          <t>IN0020230036</t>
        </is>
      </c>
      <c r="C16" s="17" t="inlineStr">
        <is>
          <t>SOVEREIGN</t>
        </is>
      </c>
      <c r="D16" s="156" t="n">
        <v>2500000</v>
      </c>
      <c r="E16" s="7" t="n">
        <v>2590.75</v>
      </c>
      <c r="F16" s="8" t="n">
        <v>0.1791</v>
      </c>
      <c r="G16" s="39" t="n">
        <v>0.063365</v>
      </c>
    </row>
    <row r="17">
      <c r="A17" s="38" t="inlineStr">
        <is>
          <t>7.06% Govt Of India Red 10-04-2028</t>
        </is>
      </c>
      <c r="B17" s="17" t="inlineStr">
        <is>
          <t>IN0020230010</t>
        </is>
      </c>
      <c r="C17" s="17" t="inlineStr">
        <is>
          <t>SOVEREIGN</t>
        </is>
      </c>
      <c r="D17" s="156" t="n">
        <v>800000</v>
      </c>
      <c r="E17" s="7" t="n">
        <v>821.66</v>
      </c>
      <c r="F17" s="8" t="n">
        <v>0.0568</v>
      </c>
      <c r="G17" s="39" t="n">
        <v>0.05976</v>
      </c>
    </row>
    <row r="18">
      <c r="A18" s="38" t="inlineStr">
        <is>
          <t>7.10% Govt Of India Red 18-04-2029</t>
        </is>
      </c>
      <c r="B18" s="17" t="inlineStr">
        <is>
          <t>IN0020220011</t>
        </is>
      </c>
      <c r="C18" s="17" t="inlineStr">
        <is>
          <t>SOVEREIGN</t>
        </is>
      </c>
      <c r="D18" s="156" t="n">
        <v>500000</v>
      </c>
      <c r="E18" s="7" t="n">
        <v>516.71</v>
      </c>
      <c r="F18" s="8" t="n">
        <v>0.0357</v>
      </c>
      <c r="G18" s="39" t="n">
        <v>0.061288</v>
      </c>
    </row>
    <row r="19">
      <c r="A19" s="38" t="inlineStr">
        <is>
          <t>6.75% Govt Of India Red 23-12-2029</t>
        </is>
      </c>
      <c r="B19" s="17" t="inlineStr">
        <is>
          <t>IN0020240183</t>
        </is>
      </c>
      <c r="C19" s="17" t="inlineStr">
        <is>
          <t>SOVEREIGN</t>
        </is>
      </c>
      <c r="D19" s="156" t="n">
        <v>500000</v>
      </c>
      <c r="E19" s="7" t="n">
        <v>511.4</v>
      </c>
      <c r="F19" s="8" t="n">
        <v>0.0354</v>
      </c>
      <c r="G19" s="39" t="n">
        <v>0.062202</v>
      </c>
    </row>
    <row r="20">
      <c r="A20" s="38" t="inlineStr">
        <is>
          <t>7.38% Govt Of India Red 20-06-2027</t>
        </is>
      </c>
      <c r="B20" s="17" t="inlineStr">
        <is>
          <t>IN0020220037</t>
        </is>
      </c>
      <c r="C20" s="17" t="inlineStr">
        <is>
          <t>SOVEREIGN</t>
        </is>
      </c>
      <c r="D20" s="156" t="n">
        <v>175000</v>
      </c>
      <c r="E20" s="7" t="n">
        <v>179.65</v>
      </c>
      <c r="F20" s="8" t="n">
        <v>0.0124</v>
      </c>
      <c r="G20" s="39" t="n">
        <v>0.058103</v>
      </c>
    </row>
    <row r="21">
      <c r="A21" s="40" t="inlineStr">
        <is>
          <t>Sub Total</t>
        </is>
      </c>
      <c r="B21" s="18" t="n"/>
      <c r="C21" s="18" t="n"/>
      <c r="D21" s="157" t="n"/>
      <c r="E21" s="20" t="n">
        <v>7232.12</v>
      </c>
      <c r="F21" s="21" t="n">
        <v>0.5</v>
      </c>
      <c r="G21" s="41" t="n"/>
    </row>
    <row r="22">
      <c r="A22" s="38" t="n"/>
      <c r="B22" s="17" t="n"/>
      <c r="C22" s="17" t="n"/>
      <c r="D22" s="156" t="n"/>
      <c r="E22" s="7" t="n"/>
      <c r="F22" s="8" t="n"/>
      <c r="G22" s="39" t="n"/>
    </row>
    <row r="23">
      <c r="A23" s="40" t="inlineStr">
        <is>
          <t>State Development Loan</t>
        </is>
      </c>
      <c r="B23" s="17" t="n"/>
      <c r="C23" s="17" t="n"/>
      <c r="D23" s="156" t="n"/>
      <c r="E23" s="7" t="n"/>
      <c r="F23" s="8" t="n"/>
      <c r="G23" s="39" t="n"/>
    </row>
    <row r="24">
      <c r="A24" s="38" t="inlineStr">
        <is>
          <t>7.59% Gujarat Sdl Red 15-02-2027</t>
        </is>
      </c>
      <c r="B24" s="17" t="inlineStr">
        <is>
          <t>IN1520160194</t>
        </is>
      </c>
      <c r="C24" s="17" t="inlineStr">
        <is>
          <t>SOVEREIGN</t>
        </is>
      </c>
      <c r="D24" s="156" t="n">
        <v>3000000</v>
      </c>
      <c r="E24" s="7" t="n">
        <v>3055.9</v>
      </c>
      <c r="F24" s="8" t="n">
        <v>0.2112</v>
      </c>
      <c r="G24" s="39" t="n">
        <v>0.062394</v>
      </c>
    </row>
    <row r="25">
      <c r="A25" s="38" t="inlineStr">
        <is>
          <t>7.59% Karnataka Sdl 15-02-2027</t>
        </is>
      </c>
      <c r="B25" s="17" t="inlineStr">
        <is>
          <t>IN1920160091</t>
        </is>
      </c>
      <c r="C25" s="17" t="inlineStr">
        <is>
          <t>SOVEREIGN</t>
        </is>
      </c>
      <c r="D25" s="156" t="n">
        <v>2500000</v>
      </c>
      <c r="E25" s="7" t="n">
        <v>2546.66</v>
      </c>
      <c r="F25" s="8" t="n">
        <v>0.176</v>
      </c>
      <c r="G25" s="39" t="n">
        <v>0.06237</v>
      </c>
    </row>
    <row r="26">
      <c r="A26" s="38" t="inlineStr">
        <is>
          <t>8.28% Gujarat Sdl Red 13-02-2029</t>
        </is>
      </c>
      <c r="B26" s="17" t="inlineStr">
        <is>
          <t>IN1520180283</t>
        </is>
      </c>
      <c r="C26" s="17" t="inlineStr">
        <is>
          <t>SOVEREIGN</t>
        </is>
      </c>
      <c r="D26" s="156" t="n">
        <v>500000</v>
      </c>
      <c r="E26" s="7" t="n">
        <v>524.3099999999999</v>
      </c>
      <c r="F26" s="8" t="n">
        <v>0.0362</v>
      </c>
      <c r="G26" s="39" t="n">
        <v>0.06750200000000001</v>
      </c>
    </row>
    <row r="27">
      <c r="A27" s="38" t="inlineStr">
        <is>
          <t>7.76% Karnataka Sdl Red 13-12-2027</t>
        </is>
      </c>
      <c r="B27" s="17" t="inlineStr">
        <is>
          <t>IN1920170116</t>
        </is>
      </c>
      <c r="C27" s="17" t="inlineStr">
        <is>
          <t>SOVEREIGN</t>
        </is>
      </c>
      <c r="D27" s="156" t="n">
        <v>500000</v>
      </c>
      <c r="E27" s="7" t="n">
        <v>515.36</v>
      </c>
      <c r="F27" s="8" t="n">
        <v>0.0356</v>
      </c>
      <c r="G27" s="39" t="n">
        <v>0.063345</v>
      </c>
    </row>
    <row r="28">
      <c r="A28" s="40" t="inlineStr">
        <is>
          <t>Sub Total</t>
        </is>
      </c>
      <c r="B28" s="18" t="n"/>
      <c r="C28" s="18" t="n"/>
      <c r="D28" s="157" t="n"/>
      <c r="E28" s="20" t="n">
        <v>6642.23</v>
      </c>
      <c r="F28" s="21" t="n">
        <v>0.459</v>
      </c>
      <c r="G28" s="41" t="n"/>
    </row>
    <row r="29">
      <c r="A29" s="38" t="n"/>
      <c r="B29" s="17" t="n"/>
      <c r="C29" s="17" t="n"/>
      <c r="D29" s="156" t="n"/>
      <c r="E29" s="7" t="n"/>
      <c r="F29" s="8" t="n"/>
      <c r="G29" s="39" t="n"/>
    </row>
    <row r="30">
      <c r="A30" s="38" t="n"/>
      <c r="B30" s="17" t="n"/>
      <c r="C30" s="17" t="n"/>
      <c r="D30" s="156" t="n"/>
      <c r="E30" s="7" t="n"/>
      <c r="F30" s="8" t="n"/>
      <c r="G30" s="39" t="n"/>
    </row>
    <row r="31">
      <c r="A31" s="40" t="inlineStr">
        <is>
          <t>(b)Privately Placed/Unlisted</t>
        </is>
      </c>
      <c r="B31" s="17" t="n"/>
      <c r="C31" s="17" t="n"/>
      <c r="D31" s="156" t="n"/>
      <c r="E31" s="7" t="n"/>
      <c r="F31" s="8" t="n"/>
      <c r="G31" s="39" t="n"/>
    </row>
    <row r="32">
      <c r="A32" s="40" t="inlineStr">
        <is>
          <t>Sub Total</t>
        </is>
      </c>
      <c r="B32" s="17" t="n"/>
      <c r="C32" s="17" t="n"/>
      <c r="D32" s="156" t="n"/>
      <c r="E32" s="22" t="inlineStr">
        <is>
          <t>NIL</t>
        </is>
      </c>
      <c r="F32" s="23" t="inlineStr">
        <is>
          <t>NIL</t>
        </is>
      </c>
      <c r="G32" s="39" t="n"/>
    </row>
    <row r="33">
      <c r="A33" s="38" t="n"/>
      <c r="B33" s="17" t="n"/>
      <c r="C33" s="17" t="n"/>
      <c r="D33" s="156" t="n"/>
      <c r="E33" s="7" t="n"/>
      <c r="F33" s="8" t="n"/>
      <c r="G33" s="39" t="n"/>
    </row>
    <row r="34">
      <c r="A34" s="40" t="inlineStr">
        <is>
          <t>(c)Securitised Debt Instruments</t>
        </is>
      </c>
      <c r="B34" s="17" t="n"/>
      <c r="C34" s="17" t="n"/>
      <c r="D34" s="156" t="n"/>
      <c r="E34" s="7" t="n"/>
      <c r="F34" s="8" t="n"/>
      <c r="G34" s="39" t="n"/>
    </row>
    <row r="35">
      <c r="A35" s="40" t="inlineStr">
        <is>
          <t>Sub Total</t>
        </is>
      </c>
      <c r="B35" s="17" t="n"/>
      <c r="C35" s="17" t="n"/>
      <c r="D35" s="156" t="n"/>
      <c r="E35" s="22" t="inlineStr">
        <is>
          <t>NIL</t>
        </is>
      </c>
      <c r="F35" s="23" t="inlineStr">
        <is>
          <t>NIL</t>
        </is>
      </c>
      <c r="G35" s="39" t="n"/>
    </row>
    <row r="36">
      <c r="A36" s="38" t="n"/>
      <c r="B36" s="17" t="n"/>
      <c r="C36" s="17" t="n"/>
      <c r="D36" s="156" t="n"/>
      <c r="E36" s="7" t="n"/>
      <c r="F36" s="8" t="n"/>
      <c r="G36" s="39" t="n"/>
    </row>
    <row r="37">
      <c r="A37" s="42" t="inlineStr">
        <is>
          <t>TOTAL</t>
        </is>
      </c>
      <c r="B37" s="145" t="n"/>
      <c r="C37" s="145" t="n"/>
      <c r="D37" s="158" t="n"/>
      <c r="E37" s="20" t="n">
        <v>13874.35</v>
      </c>
      <c r="F37" s="21" t="n">
        <v>0.959</v>
      </c>
      <c r="G37" s="41" t="n"/>
    </row>
    <row r="38">
      <c r="A38" s="38" t="n"/>
      <c r="B38" s="17" t="n"/>
      <c r="C38" s="17" t="n"/>
      <c r="D38" s="156" t="n"/>
      <c r="E38" s="7" t="n"/>
      <c r="F38" s="8" t="n"/>
      <c r="G38" s="39" t="n"/>
    </row>
    <row r="39">
      <c r="A39" s="38" t="n"/>
      <c r="B39" s="17" t="n"/>
      <c r="C39" s="17" t="n"/>
      <c r="D39" s="156" t="n"/>
      <c r="E39" s="7" t="n"/>
      <c r="F39" s="8" t="n"/>
      <c r="G39" s="39" t="n"/>
    </row>
    <row r="40">
      <c r="A40" s="40" t="inlineStr">
        <is>
          <t>TREPS / Reverse Repo</t>
        </is>
      </c>
      <c r="B40" s="17" t="n"/>
      <c r="C40" s="17" t="n"/>
      <c r="D40" s="156" t="n"/>
      <c r="E40" s="7" t="n"/>
      <c r="F40" s="8" t="n"/>
      <c r="G40" s="39" t="n"/>
    </row>
    <row r="41">
      <c r="A41" s="38" t="inlineStr">
        <is>
          <t>Clearing Corporation of India Ltd.</t>
        </is>
      </c>
      <c r="B41" s="17" t="n"/>
      <c r="C41" s="17" t="n"/>
      <c r="D41" s="156" t="n"/>
      <c r="E41" s="7" t="n">
        <v>316.95</v>
      </c>
      <c r="F41" s="8" t="n">
        <v>0.0219</v>
      </c>
      <c r="G41" s="39" t="n">
        <v>0.05471</v>
      </c>
    </row>
    <row r="42">
      <c r="A42" s="40" t="inlineStr">
        <is>
          <t>Sub Total</t>
        </is>
      </c>
      <c r="B42" s="18" t="n"/>
      <c r="C42" s="18" t="n"/>
      <c r="D42" s="157" t="n"/>
      <c r="E42" s="20" t="n">
        <v>316.95</v>
      </c>
      <c r="F42" s="21" t="n">
        <v>0.0219</v>
      </c>
      <c r="G42" s="41" t="n"/>
    </row>
    <row r="43">
      <c r="A43" s="38" t="n"/>
      <c r="B43" s="17" t="n"/>
      <c r="C43" s="17" t="n"/>
      <c r="D43" s="156" t="n"/>
      <c r="E43" s="7" t="n"/>
      <c r="F43" s="8" t="n"/>
      <c r="G43" s="39" t="n"/>
    </row>
    <row r="44">
      <c r="A44" s="42" t="inlineStr">
        <is>
          <t>TOTAL</t>
        </is>
      </c>
      <c r="B44" s="145" t="n"/>
      <c r="C44" s="145" t="n"/>
      <c r="D44" s="158" t="n"/>
      <c r="E44" s="20" t="n">
        <v>316.95</v>
      </c>
      <c r="F44" s="21" t="n">
        <v>0.0219</v>
      </c>
      <c r="G44" s="41" t="n"/>
    </row>
    <row r="45">
      <c r="A45" s="38" t="inlineStr">
        <is>
          <t>Accrued Interest</t>
        </is>
      </c>
      <c r="B45" s="17" t="n"/>
      <c r="C45" s="17" t="n"/>
      <c r="D45" s="156" t="n"/>
      <c r="E45" s="7" t="n">
        <v>278.0691608</v>
      </c>
      <c r="F45" s="8" t="n">
        <v>0.019221</v>
      </c>
      <c r="G45" s="39" t="n"/>
    </row>
    <row r="46">
      <c r="A46" s="38" t="inlineStr">
        <is>
          <t>Net Receivables/(Payables)</t>
        </is>
      </c>
      <c r="B46" s="17" t="n"/>
      <c r="C46" s="17" t="n"/>
      <c r="D46" s="156" t="n"/>
      <c r="E46" s="159" t="n">
        <v>-2.9191608</v>
      </c>
      <c r="F46" s="160" t="n">
        <v>-0.000121</v>
      </c>
      <c r="G46" s="39" t="n">
        <v>0.05471</v>
      </c>
    </row>
    <row r="47">
      <c r="A47" s="45" t="inlineStr">
        <is>
          <t>GRAND TOTAL</t>
        </is>
      </c>
      <c r="B47" s="19" t="n"/>
      <c r="C47" s="19" t="n"/>
      <c r="D47" s="161" t="n"/>
      <c r="E47" s="14" t="n">
        <v>14466.45</v>
      </c>
      <c r="F47" s="15" t="n">
        <v>1</v>
      </c>
      <c r="G47" s="46" t="n"/>
    </row>
    <row r="48">
      <c r="A48" s="29" t="n"/>
      <c r="G48" s="30" t="n"/>
    </row>
    <row r="49">
      <c r="A49" s="1" t="inlineStr">
        <is>
          <t>In accordance with SEBI Circular no. SEBI/HO/IMD/PoD2/P/CIR/2024/183 dated December 13, 2024, Debt Index Replication Factor (DIRF) is 96.89%.</t>
        </is>
      </c>
      <c r="G49" s="30" t="n"/>
    </row>
    <row r="50">
      <c r="A50" s="29" t="n"/>
      <c r="G50" s="30" t="n"/>
    </row>
    <row r="51">
      <c r="A51" s="29" t="inlineStr">
        <is>
          <t>Portfolio Information</t>
        </is>
      </c>
      <c r="G51" s="30" t="n"/>
    </row>
    <row r="52" ht="43.5" customHeight="1">
      <c r="A52" s="67" t="inlineStr">
        <is>
          <t>Scheme Name :</t>
        </is>
      </c>
      <c r="B52" s="66" t="inlineStr">
        <is>
          <t>EDELWEISS CRISIL IBX 50:50 GILT PLUS SDL SHORT DURATION INDEX FUND</t>
        </is>
      </c>
      <c r="G52" s="30" t="n"/>
    </row>
    <row r="53" ht="29" customHeight="1">
      <c r="A53" s="67" t="inlineStr">
        <is>
          <t>Description (if any)</t>
        </is>
      </c>
      <c r="B53" s="66" t="inlineStr">
        <is>
          <t>CRISIL IBX 50:50 GPS SHORT DURATION INDEX FUND</t>
        </is>
      </c>
      <c r="G53" s="30" t="n"/>
    </row>
    <row r="54">
      <c r="A54" s="67" t="n"/>
      <c r="B54" s="60" t="n"/>
      <c r="G54" s="30" t="n"/>
    </row>
    <row r="55">
      <c r="A55" s="67" t="inlineStr">
        <is>
          <t>Annualised Portfolio YTM* :</t>
        </is>
      </c>
      <c r="B55" s="61" t="n">
        <v>6.262641625528957</v>
      </c>
      <c r="G55" s="30" t="n"/>
    </row>
    <row r="56">
      <c r="A56" s="67" t="n"/>
      <c r="B56" s="60" t="n"/>
      <c r="G56" s="30" t="n"/>
    </row>
    <row r="57">
      <c r="A57" s="67" t="inlineStr">
        <is>
          <t>Macaulay Duration</t>
        </is>
      </c>
      <c r="B57" s="62" t="n">
        <v>2.6024</v>
      </c>
      <c r="G57" s="30" t="n"/>
    </row>
    <row r="58">
      <c r="A58" s="67" t="inlineStr">
        <is>
          <t>Residual Maturity</t>
        </is>
      </c>
      <c r="B58" s="62" t="n">
        <v>2.983186646089838</v>
      </c>
      <c r="G58" s="30" t="n"/>
    </row>
    <row r="59">
      <c r="A59" s="67" t="n"/>
      <c r="B59" s="60" t="n"/>
      <c r="G59" s="30" t="n"/>
    </row>
    <row r="60">
      <c r="A60" s="67" t="inlineStr">
        <is>
          <t xml:space="preserve">As on (Date) </t>
        </is>
      </c>
      <c r="B60" s="63" t="n">
        <v>45930</v>
      </c>
      <c r="G60" s="30" t="n"/>
    </row>
    <row r="61">
      <c r="A61" s="29" t="n"/>
      <c r="G61" s="30" t="n"/>
    </row>
    <row r="62">
      <c r="A62" s="47" t="inlineStr">
        <is>
          <t>Notes:</t>
        </is>
      </c>
      <c r="G62" s="30" t="n"/>
    </row>
    <row r="63">
      <c r="A63" s="48" t="inlineStr">
        <is>
          <t>1. Security in default beyond its maturiy date</t>
        </is>
      </c>
      <c r="B63" s="49" t="inlineStr">
        <is>
          <t>NIL</t>
        </is>
      </c>
      <c r="G63" s="30" t="n"/>
    </row>
    <row r="64">
      <c r="A64" s="29" t="inlineStr">
        <is>
          <t>2. Net Asset Value (Rs. per unit)</t>
        </is>
      </c>
      <c r="G64" s="30" t="n"/>
    </row>
    <row r="65">
      <c r="A65" s="29" t="inlineStr">
        <is>
          <t>Plan /option (Face Value 10)</t>
        </is>
      </c>
      <c r="B65" s="49" t="inlineStr">
        <is>
          <t>As on</t>
        </is>
      </c>
      <c r="C65" s="49" t="inlineStr">
        <is>
          <t>As on</t>
        </is>
      </c>
      <c r="G65" s="30" t="n"/>
    </row>
    <row r="66">
      <c r="A66" s="29" t="n"/>
      <c r="B66" s="50" t="n">
        <v>45747</v>
      </c>
      <c r="C66" s="50" t="n">
        <v>45930</v>
      </c>
      <c r="G66" s="30" t="n"/>
    </row>
    <row r="67">
      <c r="A67" s="29" t="inlineStr">
        <is>
          <t>Direct Plan  Growth Option</t>
        </is>
      </c>
      <c r="B67" t="n">
        <v>11.8125</v>
      </c>
      <c r="C67" t="n">
        <v>12.2813</v>
      </c>
      <c r="G67" s="51" t="n"/>
    </row>
    <row r="68">
      <c r="A68" s="29" t="inlineStr">
        <is>
          <t>Direct Plan IDCW Option</t>
        </is>
      </c>
      <c r="B68" t="n">
        <v>11.8127</v>
      </c>
      <c r="C68" t="n">
        <v>12.2815</v>
      </c>
      <c r="G68" s="51" t="n"/>
    </row>
    <row r="69">
      <c r="A69" s="29" t="inlineStr">
        <is>
          <t>Regular Plan  Growth Option</t>
        </is>
      </c>
      <c r="B69" t="n">
        <v>11.7016</v>
      </c>
      <c r="C69" t="n">
        <v>12.1417</v>
      </c>
      <c r="G69" s="51" t="n"/>
    </row>
    <row r="70">
      <c r="A70" s="29" t="inlineStr">
        <is>
          <t>Regular Plan IDCW Option</t>
        </is>
      </c>
      <c r="B70" t="n">
        <v>11.7026</v>
      </c>
      <c r="C70" t="n">
        <v>12.1427</v>
      </c>
      <c r="G70" s="51" t="n"/>
    </row>
    <row r="71">
      <c r="A71" s="29" t="n"/>
      <c r="G71" s="51" t="n"/>
    </row>
    <row r="72">
      <c r="A72" s="29" t="inlineStr">
        <is>
          <t xml:space="preserve">3. Total Dividend (Net) declared during the half year period </t>
        </is>
      </c>
      <c r="B72" s="49" t="inlineStr">
        <is>
          <t>NIL</t>
        </is>
      </c>
      <c r="G72" s="30" t="n"/>
    </row>
    <row r="73">
      <c r="A73" s="29" t="inlineStr">
        <is>
          <t>4. Bonus was declared during the half year period</t>
        </is>
      </c>
      <c r="B73" s="49" t="inlineStr">
        <is>
          <t>NIL</t>
        </is>
      </c>
      <c r="G73" s="30" t="n"/>
    </row>
    <row r="74" ht="29" customHeight="1">
      <c r="A74" s="48" t="inlineStr">
        <is>
          <t>5. Investment in Repo of Corporate Debt Securities as at September 30, 2025</t>
        </is>
      </c>
      <c r="B74" s="49" t="inlineStr">
        <is>
          <t>NIL</t>
        </is>
      </c>
      <c r="G74" s="30" t="n"/>
    </row>
    <row r="75" ht="17.15" customHeight="1">
      <c r="A75" s="48" t="inlineStr">
        <is>
          <t>6. Investment in foreign securities/ADRs/GDRs as at September 30,2025</t>
        </is>
      </c>
      <c r="B75" s="49" t="inlineStr">
        <is>
          <t>NIL</t>
        </is>
      </c>
      <c r="G75" s="30" t="n"/>
    </row>
    <row r="76">
      <c r="A76" s="29" t="inlineStr">
        <is>
          <t>7. Average Portfolio Maturity</t>
        </is>
      </c>
      <c r="B76" s="52">
        <f>B58</f>
        <v/>
      </c>
      <c r="G76" s="30" t="n"/>
    </row>
    <row r="77" ht="29" customHeight="1">
      <c r="A77" s="48" t="inlineStr">
        <is>
          <t>8. Total gross exposure to derivative instruments (excluding reversed positions) as at September 30, 2025 (Rs. in Lakhs)</t>
        </is>
      </c>
      <c r="B77" s="49" t="inlineStr">
        <is>
          <t>NIL</t>
        </is>
      </c>
      <c r="G77" s="30" t="n"/>
    </row>
    <row r="78" ht="29" customHeight="1">
      <c r="A78" s="48" t="inlineStr">
        <is>
          <t>9. Margin Deposits includes Margin money placed on derivatives other than margin money placed with bank</t>
        </is>
      </c>
      <c r="B78" s="49" t="inlineStr">
        <is>
          <t>NIL</t>
        </is>
      </c>
      <c r="G78" s="30" t="n"/>
    </row>
    <row r="79" ht="29" customHeight="1">
      <c r="A79" s="48" t="inlineStr">
        <is>
          <t>10. Value of investment made by other schemes under same management (Rs. In Lakhs)</t>
        </is>
      </c>
      <c r="B79" s="49" t="inlineStr">
        <is>
          <t>NIL</t>
        </is>
      </c>
      <c r="G79" s="30" t="n"/>
    </row>
    <row r="80">
      <c r="A80" s="48" t="inlineStr">
        <is>
          <t>11. Number of instance of deviation In valuation of securities</t>
        </is>
      </c>
      <c r="B80" s="49" t="inlineStr">
        <is>
          <t>NIL</t>
        </is>
      </c>
      <c r="G80" s="30" t="n"/>
    </row>
    <row r="81" ht="15" customHeight="1" thickBot="1">
      <c r="A81" s="54" t="inlineStr">
        <is>
          <t>12. Total value and percentage of illiquid equity shares / securities</t>
        </is>
      </c>
      <c r="B81" s="55" t="inlineStr">
        <is>
          <t>NIL</t>
        </is>
      </c>
      <c r="C81" s="56" t="n"/>
      <c r="D81" s="56" t="n"/>
      <c r="E81" s="56" t="n"/>
      <c r="F81" s="56" t="n"/>
      <c r="G81" s="57" t="n"/>
    </row>
    <row r="83" ht="70" customHeight="1">
      <c r="A83" s="177" t="inlineStr">
        <is>
          <t>Scheme Name</t>
        </is>
      </c>
      <c r="B83" s="177" t="inlineStr">
        <is>
          <t>Risk- O - Meter</t>
        </is>
      </c>
      <c r="C83" s="177" t="inlineStr">
        <is>
          <t>Benchmark of the Scheme</t>
        </is>
      </c>
      <c r="D83" s="177" t="inlineStr">
        <is>
          <t>Benchmark Risk-o-meter</t>
        </is>
      </c>
    </row>
    <row r="84" ht="70" customHeight="1">
      <c r="A84" s="177" t="inlineStr">
        <is>
          <t>Edelweiss CRISIL IBX 50-50 Gilt Plus SDL Short Duration Index Fund</t>
        </is>
      </c>
      <c r="B84" s="177" t="n"/>
      <c r="C84" s="177" t="inlineStr">
        <is>
          <t>CRISIL IBX 50:50 Gilt Plus SDL Short Duration Index</t>
        </is>
      </c>
      <c r="D84" s="177" t="n"/>
      <c r="E84" t="inlineStr"/>
    </row>
  </sheetData>
  <mergeCells count="2">
    <mergeCell ref="A3:G3"/>
    <mergeCell ref="A4:G4"/>
  </mergeCells>
  <pageMargins left="0.7" right="0.7" top="0.75" bottom="0.75" header="0.3" footer="0.3"/>
  <pageSetup orientation="portrait" horizontalDpi="300" verticalDpi="300"/>
  <drawing xmlns:r="http://schemas.openxmlformats.org/officeDocument/2006/relationships" r:id="rId1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H83"/>
  <sheetViews>
    <sheetView showGridLines="0" workbookViewId="0">
      <pane ySplit="6" topLeftCell="A7" activePane="bottomLeft" state="frozen"/>
      <selection activeCell="A7" sqref="A7"/>
      <selection pane="bottomLeft" activeCell="A7" sqref="A7"/>
    </sheetView>
  </sheetViews>
  <sheetFormatPr baseColWidth="8" defaultRowHeight="14.5"/>
  <cols>
    <col width="71" bestFit="1" customWidth="1" min="1" max="1"/>
    <col width="22" customWidth="1" min="2" max="2"/>
    <col width="26.7265625" customWidth="1" min="3" max="3"/>
    <col width="22" customWidth="1" min="4" max="4"/>
    <col width="16.453125" customWidth="1" min="5" max="5"/>
    <col width="22" customWidth="1" min="6" max="6"/>
    <col width="6.1796875" bestFit="1" customWidth="1" style="2" min="7" max="7"/>
    <col width="70.26953125" bestFit="1" customWidth="1" min="12" max="12"/>
    <col width="10.81640625" bestFit="1" customWidth="1" min="13" max="13"/>
    <col width="10.54296875" bestFit="1" customWidth="1" min="14" max="14"/>
    <col width="12" bestFit="1" customWidth="1" min="15" max="15"/>
    <col width="12.54296875" customWidth="1" min="16" max="16"/>
  </cols>
  <sheetData>
    <row r="1">
      <c r="A1" s="85" t="inlineStr">
        <is>
          <t>Edelweiss Mutual Fund</t>
        </is>
      </c>
    </row>
    <row r="2" ht="29.5" customHeight="1" thickBot="1">
      <c r="A2" s="86" t="inlineStr">
        <is>
          <t xml:space="preserve">Edelweiss House, 10th Floor, Off. C.S.T. Road, Kalina, Santacruz (E), Mumbai 400098, Maharashtra  </t>
        </is>
      </c>
    </row>
    <row r="3" ht="36.75" customHeight="1">
      <c r="A3" s="148" t="inlineStr">
        <is>
          <t>PORTFOLIO STATEMENT OF EDELWEISS CRISIL IBX AAA FINANCIAL SERVICES BOND – JAN 2028 INDEX FUND AS ON SEPTEMBER 30, 2025</t>
        </is>
      </c>
      <c r="B3" s="149" t="n"/>
      <c r="C3" s="149" t="n"/>
      <c r="D3" s="149" t="n"/>
      <c r="E3" s="149" t="n"/>
      <c r="F3" s="149" t="n"/>
      <c r="G3" s="150" t="n"/>
      <c r="H3" s="28">
        <f>HYPERLINK("[EDEL_HY Portfolio 30-Sep-2025 Final.xlsx]Index!A1","Index")</f>
        <v/>
      </c>
    </row>
    <row r="4" ht="35.15" customHeight="1">
      <c r="A4" s="151" t="inlineStr">
        <is>
          <t>(An open-ended target maturity debt Index Fund predominantly investing in the constituents of CRISIL IBX AAA Financial
Services – Jan 2028 Index. A relatively high-interest rate risk and relatively low credit risk.)</t>
        </is>
      </c>
      <c r="G4" s="51" t="n"/>
    </row>
    <row r="5">
      <c r="A5" s="29" t="n"/>
      <c r="G5" s="30" t="n"/>
    </row>
    <row r="6" ht="48" customHeight="1">
      <c r="A6" s="31" t="inlineStr">
        <is>
          <t>Name of the Instrument</t>
        </is>
      </c>
      <c r="B6" s="32" t="inlineStr">
        <is>
          <t>ISIN</t>
        </is>
      </c>
      <c r="C6" s="32" t="inlineStr">
        <is>
          <t>Rating/Industry</t>
        </is>
      </c>
      <c r="D6" s="152" t="inlineStr">
        <is>
          <t>Quantity</t>
        </is>
      </c>
      <c r="E6" s="34" t="inlineStr">
        <is>
          <t>Market/Fair Value(Rs. In Lacs)</t>
        </is>
      </c>
      <c r="F6" s="34" t="inlineStr">
        <is>
          <t>% to Net Assets</t>
        </is>
      </c>
      <c r="G6" s="35" t="inlineStr">
        <is>
          <t>YIELD</t>
        </is>
      </c>
    </row>
    <row r="7">
      <c r="A7" s="36" t="n"/>
      <c r="B7" s="16" t="n"/>
      <c r="C7" s="16" t="n"/>
      <c r="D7" s="153" t="n"/>
      <c r="E7" s="154" t="n"/>
      <c r="F7" s="155" t="n"/>
      <c r="G7" s="37" t="n"/>
    </row>
    <row r="8">
      <c r="A8" s="38" t="n"/>
      <c r="B8" s="17" t="n"/>
      <c r="C8" s="17" t="n"/>
      <c r="D8" s="156" t="n"/>
      <c r="E8" s="7" t="n"/>
      <c r="F8" s="8" t="n"/>
      <c r="G8" s="39" t="n"/>
    </row>
    <row r="9">
      <c r="A9" s="40" t="inlineStr">
        <is>
          <t>Equity &amp; Equity related</t>
        </is>
      </c>
      <c r="B9" s="17" t="n"/>
      <c r="C9" s="17" t="n"/>
      <c r="D9" s="156" t="n"/>
      <c r="E9" s="7" t="inlineStr">
        <is>
          <t>NIL</t>
        </is>
      </c>
      <c r="F9" s="8" t="inlineStr">
        <is>
          <t>NIL</t>
        </is>
      </c>
      <c r="G9" s="39" t="n"/>
    </row>
    <row r="10">
      <c r="A10" s="38" t="n"/>
      <c r="B10" s="17" t="n"/>
      <c r="C10" s="17" t="n"/>
      <c r="D10" s="156" t="n"/>
      <c r="E10" s="7" t="n"/>
      <c r="F10" s="8" t="n"/>
      <c r="G10" s="39" t="n"/>
    </row>
    <row r="11">
      <c r="A11" s="40" t="inlineStr">
        <is>
          <t>Debt Instruments</t>
        </is>
      </c>
      <c r="B11" s="17" t="n"/>
      <c r="C11" s="17" t="n"/>
      <c r="D11" s="156" t="n"/>
      <c r="E11" s="7" t="n"/>
      <c r="F11" s="8" t="n"/>
      <c r="G11" s="39" t="n"/>
    </row>
    <row r="12">
      <c r="A12" s="40" t="inlineStr">
        <is>
          <t>(a)Listed / Awaiting listing on stock Exchanges</t>
        </is>
      </c>
      <c r="B12" s="17" t="n"/>
      <c r="C12" s="17" t="n"/>
      <c r="D12" s="156" t="n"/>
      <c r="E12" s="7" t="n"/>
      <c r="F12" s="8" t="n"/>
      <c r="G12" s="39" t="n"/>
    </row>
    <row r="13">
      <c r="A13" s="38" t="inlineStr">
        <is>
          <t>8.29% Axis Finance Ltd Sr 01 Ncd R 19-08-27**</t>
        </is>
      </c>
      <c r="B13" s="17" t="inlineStr">
        <is>
          <t>INE891K07978</t>
        </is>
      </c>
      <c r="C13" s="17" t="inlineStr">
        <is>
          <t>CARE AAA</t>
        </is>
      </c>
      <c r="D13" s="156" t="n">
        <v>1500000</v>
      </c>
      <c r="E13" s="7" t="n">
        <v>1525.85</v>
      </c>
      <c r="F13" s="8" t="n">
        <v>0.1378</v>
      </c>
      <c r="G13" s="39" t="n">
        <v>0.0726</v>
      </c>
    </row>
    <row r="14">
      <c r="A14" s="38" t="inlineStr">
        <is>
          <t>8.01% Mahindra &amp; Mahindra Financial Serv Ltd Red 24-12-2027**</t>
        </is>
      </c>
      <c r="B14" s="17" t="inlineStr">
        <is>
          <t>INE774D07VG6</t>
        </is>
      </c>
      <c r="C14" s="17" t="inlineStr">
        <is>
          <t>CRISIL AAA</t>
        </is>
      </c>
      <c r="D14" s="156" t="n">
        <v>1500000</v>
      </c>
      <c r="E14" s="7" t="n">
        <v>1523.5</v>
      </c>
      <c r="F14" s="8" t="n">
        <v>0.1376</v>
      </c>
      <c r="G14" s="39" t="n">
        <v>0.07199999999999999</v>
      </c>
    </row>
    <row r="15">
      <c r="A15" s="38" t="inlineStr">
        <is>
          <t>8.3721% Kotak Mah Invest Ncd R 20-08-27**</t>
        </is>
      </c>
      <c r="B15" s="17" t="inlineStr">
        <is>
          <t>INE975F07IS6</t>
        </is>
      </c>
      <c r="C15" s="17" t="inlineStr">
        <is>
          <t>CRISIL AAA</t>
        </is>
      </c>
      <c r="D15" s="156" t="n">
        <v>1000000</v>
      </c>
      <c r="E15" s="7" t="n">
        <v>1020.59</v>
      </c>
      <c r="F15" s="8" t="n">
        <v>0.0922</v>
      </c>
      <c r="G15" s="39" t="n">
        <v>0.071495</v>
      </c>
    </row>
    <row r="16">
      <c r="A16" s="38" t="inlineStr">
        <is>
          <t>7.92% Aditya Birla Cap Ncd Red 27-12-27**</t>
        </is>
      </c>
      <c r="B16" s="17" t="inlineStr">
        <is>
          <t>INE860H07IG1</t>
        </is>
      </c>
      <c r="C16" s="17" t="inlineStr">
        <is>
          <t>ICRA AAA</t>
        </is>
      </c>
      <c r="D16" s="156" t="n">
        <v>1000000</v>
      </c>
      <c r="E16" s="7" t="n">
        <v>1014.21</v>
      </c>
      <c r="F16" s="8" t="n">
        <v>0.0916</v>
      </c>
      <c r="G16" s="39" t="n">
        <v>0.07185</v>
      </c>
    </row>
    <row r="17">
      <c r="A17" s="38" t="inlineStr">
        <is>
          <t>7.7951% Bajaj Finance Ltd Ncd Red 10-12-2027**</t>
        </is>
      </c>
      <c r="B17" s="17" t="inlineStr">
        <is>
          <t>INE296A07TF2</t>
        </is>
      </c>
      <c r="C17" s="17" t="inlineStr">
        <is>
          <t>CRISIL AAA</t>
        </is>
      </c>
      <c r="D17" s="156" t="n">
        <v>1000000</v>
      </c>
      <c r="E17" s="7" t="n">
        <v>1013.55</v>
      </c>
      <c r="F17" s="8" t="n">
        <v>0.0915</v>
      </c>
      <c r="G17" s="39" t="n">
        <v>0.07085</v>
      </c>
    </row>
    <row r="18">
      <c r="A18" s="38" t="inlineStr">
        <is>
          <t>7.712% Tata Capital Housing Finance Ltd Sr D 14-01-2028**</t>
        </is>
      </c>
      <c r="B18" s="17" t="inlineStr">
        <is>
          <t>INE033L07IK9</t>
        </is>
      </c>
      <c r="C18" s="17" t="inlineStr">
        <is>
          <t>CRISIL AAA</t>
        </is>
      </c>
      <c r="D18" s="156" t="n">
        <v>1000000</v>
      </c>
      <c r="E18" s="7" t="n">
        <v>1012.39</v>
      </c>
      <c r="F18" s="8" t="n">
        <v>0.0914</v>
      </c>
      <c r="G18" s="39" t="n">
        <v>0.0708</v>
      </c>
    </row>
    <row r="19">
      <c r="A19" s="38" t="inlineStr">
        <is>
          <t>7.70% REC Ltd Ncd Sr156 Red 10-12-2027**</t>
        </is>
      </c>
      <c r="B19" s="17" t="inlineStr">
        <is>
          <t>INE020B08AQ9</t>
        </is>
      </c>
      <c r="C19" s="17" t="inlineStr">
        <is>
          <t>CRISIL AAA</t>
        </is>
      </c>
      <c r="D19" s="156" t="n">
        <v>500000</v>
      </c>
      <c r="E19" s="7" t="n">
        <v>510.42</v>
      </c>
      <c r="F19" s="8" t="n">
        <v>0.0461</v>
      </c>
      <c r="G19" s="39" t="n">
        <v>0.06628100000000001</v>
      </c>
    </row>
    <row r="20">
      <c r="A20" s="38" t="inlineStr">
        <is>
          <t>7.74% Power Finance Corporation Ltd Sr 172 Ncd Red 29-01-2028**</t>
        </is>
      </c>
      <c r="B20" s="17" t="inlineStr">
        <is>
          <t>INE134E08JI0</t>
        </is>
      </c>
      <c r="C20" s="17" t="inlineStr">
        <is>
          <t>CRISIL AAA</t>
        </is>
      </c>
      <c r="D20" s="156" t="n">
        <v>500000</v>
      </c>
      <c r="E20" s="7" t="n">
        <v>510.25</v>
      </c>
      <c r="F20" s="8" t="n">
        <v>0.0461</v>
      </c>
      <c r="G20" s="39" t="n">
        <v>0.067328</v>
      </c>
    </row>
    <row r="21">
      <c r="A21" s="38" t="inlineStr">
        <is>
          <t>7.98% Bajaj Housing Fin Ncd Red 18-11-27**</t>
        </is>
      </c>
      <c r="B21" s="17" t="inlineStr">
        <is>
          <t>INE377Y07383</t>
        </is>
      </c>
      <c r="C21" s="17" t="inlineStr">
        <is>
          <t>CRISIL AAA</t>
        </is>
      </c>
      <c r="D21" s="156" t="n">
        <v>500000</v>
      </c>
      <c r="E21" s="7" t="n">
        <v>510.03</v>
      </c>
      <c r="F21" s="8" t="n">
        <v>0.0461</v>
      </c>
      <c r="G21" s="39" t="n">
        <v>0.0692</v>
      </c>
    </row>
    <row r="22">
      <c r="A22" s="38" t="inlineStr">
        <is>
          <t>7.62% National Bank for Agriculture &amp; Rural Devlopment Ncd Sr 23I Red 31-01-2028</t>
        </is>
      </c>
      <c r="B22" s="17" t="inlineStr">
        <is>
          <t>INE261F08DV4</t>
        </is>
      </c>
      <c r="C22" s="17" t="inlineStr">
        <is>
          <t>CRISIL AAA</t>
        </is>
      </c>
      <c r="D22" s="156" t="n">
        <v>500000</v>
      </c>
      <c r="E22" s="7" t="n">
        <v>508.17</v>
      </c>
      <c r="F22" s="8" t="n">
        <v>0.0459</v>
      </c>
      <c r="G22" s="39" t="n">
        <v>0.06809999999999999</v>
      </c>
    </row>
    <row r="23">
      <c r="A23" s="38" t="inlineStr">
        <is>
          <t>7.68% Tata Capital Ltd Ncd 07-09-2027**</t>
        </is>
      </c>
      <c r="B23" s="17" t="inlineStr">
        <is>
          <t>INE306N07NA6</t>
        </is>
      </c>
      <c r="C23" s="17" t="inlineStr">
        <is>
          <t>CRISIL AAA</t>
        </is>
      </c>
      <c r="D23" s="156" t="n">
        <v>500000</v>
      </c>
      <c r="E23" s="7" t="n">
        <v>504.64</v>
      </c>
      <c r="F23" s="8" t="n">
        <v>0.0456</v>
      </c>
      <c r="G23" s="39" t="n">
        <v>0.07140000000000001</v>
      </c>
    </row>
    <row r="24">
      <c r="A24" s="38" t="inlineStr">
        <is>
          <t>7.65% HDB Financial Services Ltd Ncd 10-09-27</t>
        </is>
      </c>
      <c r="B24" s="17" t="inlineStr">
        <is>
          <t>INE756I07EJ2</t>
        </is>
      </c>
      <c r="C24" s="17" t="inlineStr">
        <is>
          <t>CRISIL AAA</t>
        </is>
      </c>
      <c r="D24" s="156" t="n">
        <v>500000</v>
      </c>
      <c r="E24" s="7" t="n">
        <v>504.51</v>
      </c>
      <c r="F24" s="8" t="n">
        <v>0.0456</v>
      </c>
      <c r="G24" s="39" t="n">
        <v>0.0713</v>
      </c>
    </row>
    <row r="25">
      <c r="A25" s="38" t="inlineStr">
        <is>
          <t>7.74% LIC Housing Finance Ltd. Tr448 Ncd 22-10-27**</t>
        </is>
      </c>
      <c r="B25" s="17" t="inlineStr">
        <is>
          <t>INE115A07QZ8</t>
        </is>
      </c>
      <c r="C25" s="17" t="inlineStr">
        <is>
          <t>CRISIL AAA</t>
        </is>
      </c>
      <c r="D25" s="156" t="n">
        <v>300000</v>
      </c>
      <c r="E25" s="7" t="n">
        <v>304.82</v>
      </c>
      <c r="F25" s="8" t="n">
        <v>0.0275</v>
      </c>
      <c r="G25" s="39" t="n">
        <v>0.0687</v>
      </c>
    </row>
    <row r="26">
      <c r="A26" s="40" t="inlineStr">
        <is>
          <t>Sub Total</t>
        </is>
      </c>
      <c r="B26" s="18" t="n"/>
      <c r="C26" s="18" t="n"/>
      <c r="D26" s="157" t="n"/>
      <c r="E26" s="20" t="n">
        <v>10462.93</v>
      </c>
      <c r="F26" s="21" t="n">
        <v>0.945</v>
      </c>
      <c r="G26" s="41" t="n"/>
    </row>
    <row r="27">
      <c r="A27" s="38" t="n"/>
      <c r="B27" s="17" t="n"/>
      <c r="C27" s="17" t="n"/>
      <c r="D27" s="156" t="n"/>
      <c r="E27" s="7" t="n"/>
      <c r="F27" s="8" t="n"/>
      <c r="G27" s="39" t="n"/>
    </row>
    <row r="28">
      <c r="A28" s="40" t="inlineStr">
        <is>
          <t>(b)Privately Placed/Unlisted</t>
        </is>
      </c>
      <c r="B28" s="17" t="n"/>
      <c r="C28" s="17" t="n"/>
      <c r="D28" s="156" t="n"/>
      <c r="E28" s="7" t="n"/>
      <c r="F28" s="8" t="n"/>
      <c r="G28" s="39" t="n"/>
    </row>
    <row r="29">
      <c r="A29" s="40" t="inlineStr">
        <is>
          <t>Sub Total</t>
        </is>
      </c>
      <c r="B29" s="17" t="n"/>
      <c r="C29" s="17" t="n"/>
      <c r="D29" s="156" t="n"/>
      <c r="E29" s="22" t="inlineStr">
        <is>
          <t>NIL</t>
        </is>
      </c>
      <c r="F29" s="23" t="inlineStr">
        <is>
          <t>NIL</t>
        </is>
      </c>
      <c r="G29" s="39" t="n"/>
    </row>
    <row r="30">
      <c r="A30" s="38" t="n"/>
      <c r="B30" s="17" t="n"/>
      <c r="C30" s="17" t="n"/>
      <c r="D30" s="156" t="n"/>
      <c r="E30" s="7" t="n"/>
      <c r="F30" s="8" t="n"/>
      <c r="G30" s="39" t="n"/>
    </row>
    <row r="31">
      <c r="A31" s="40" t="inlineStr">
        <is>
          <t>(c)Securitised Debt Instruments</t>
        </is>
      </c>
      <c r="B31" s="17" t="n"/>
      <c r="C31" s="17" t="n"/>
      <c r="D31" s="156" t="n"/>
      <c r="E31" s="7" t="n"/>
      <c r="F31" s="8" t="n"/>
      <c r="G31" s="39" t="n"/>
    </row>
    <row r="32">
      <c r="A32" s="40" t="inlineStr">
        <is>
          <t>Sub Total</t>
        </is>
      </c>
      <c r="B32" s="17" t="n"/>
      <c r="C32" s="17" t="n"/>
      <c r="D32" s="156" t="n"/>
      <c r="E32" s="22" t="inlineStr">
        <is>
          <t>NIL</t>
        </is>
      </c>
      <c r="F32" s="23" t="inlineStr">
        <is>
          <t>NIL</t>
        </is>
      </c>
      <c r="G32" s="39" t="n"/>
    </row>
    <row r="33">
      <c r="A33" s="38" t="n"/>
      <c r="B33" s="17" t="n"/>
      <c r="C33" s="17" t="n"/>
      <c r="D33" s="156" t="n"/>
      <c r="E33" s="7" t="n"/>
      <c r="F33" s="8" t="n"/>
      <c r="G33" s="39" t="n"/>
    </row>
    <row r="34">
      <c r="A34" s="42" t="inlineStr">
        <is>
          <t>TOTAL</t>
        </is>
      </c>
      <c r="B34" s="145" t="n"/>
      <c r="C34" s="145" t="n"/>
      <c r="D34" s="158" t="n"/>
      <c r="E34" s="20" t="n">
        <v>10462.93</v>
      </c>
      <c r="F34" s="21" t="n">
        <v>0.945</v>
      </c>
      <c r="G34" s="41" t="n"/>
    </row>
    <row r="35">
      <c r="A35" s="38" t="n"/>
      <c r="B35" s="17" t="n"/>
      <c r="C35" s="17" t="n"/>
      <c r="D35" s="156" t="n"/>
      <c r="E35" s="7" t="n"/>
      <c r="F35" s="8" t="n"/>
      <c r="G35" s="39" t="n"/>
    </row>
    <row r="36">
      <c r="A36" s="38" t="n"/>
      <c r="B36" s="17" t="n"/>
      <c r="C36" s="17" t="n"/>
      <c r="D36" s="156" t="n"/>
      <c r="E36" s="7" t="n"/>
      <c r="F36" s="8" t="n"/>
      <c r="G36" s="39" t="n"/>
    </row>
    <row r="37">
      <c r="A37" s="40" t="inlineStr">
        <is>
          <t>TREPS / Reverse Repo</t>
        </is>
      </c>
      <c r="B37" s="17" t="n"/>
      <c r="C37" s="17" t="n"/>
      <c r="D37" s="156" t="n"/>
      <c r="E37" s="7" t="n"/>
      <c r="F37" s="8" t="n"/>
      <c r="G37" s="39" t="n"/>
    </row>
    <row r="38">
      <c r="A38" s="38" t="inlineStr">
        <is>
          <t>Clearing Corporation of India Ltd.</t>
        </is>
      </c>
      <c r="B38" s="17" t="n"/>
      <c r="C38" s="17" t="n"/>
      <c r="D38" s="156" t="n"/>
      <c r="E38" s="7" t="n">
        <v>175.97</v>
      </c>
      <c r="F38" s="8" t="n">
        <v>0.0159</v>
      </c>
      <c r="G38" s="39" t="n">
        <v>0.05471</v>
      </c>
    </row>
    <row r="39">
      <c r="A39" s="40" t="inlineStr">
        <is>
          <t>Sub Total</t>
        </is>
      </c>
      <c r="B39" s="18" t="n"/>
      <c r="C39" s="18" t="n"/>
      <c r="D39" s="157" t="n"/>
      <c r="E39" s="20" t="n">
        <v>175.97</v>
      </c>
      <c r="F39" s="21" t="n">
        <v>0.0159</v>
      </c>
      <c r="G39" s="41" t="n"/>
    </row>
    <row r="40">
      <c r="A40" s="38" t="n"/>
      <c r="B40" s="17" t="n"/>
      <c r="C40" s="17" t="n"/>
      <c r="D40" s="156" t="n"/>
      <c r="E40" s="7" t="n"/>
      <c r="F40" s="8" t="n"/>
      <c r="G40" s="39" t="n"/>
    </row>
    <row r="41">
      <c r="A41" s="42" t="inlineStr">
        <is>
          <t>TOTAL</t>
        </is>
      </c>
      <c r="B41" s="145" t="n"/>
      <c r="C41" s="145" t="n"/>
      <c r="D41" s="158" t="n"/>
      <c r="E41" s="20" t="n">
        <v>175.97</v>
      </c>
      <c r="F41" s="21" t="n">
        <v>0.0159</v>
      </c>
      <c r="G41" s="41" t="n"/>
    </row>
    <row r="42">
      <c r="A42" s="38" t="inlineStr">
        <is>
          <t>Accrued Interest</t>
        </is>
      </c>
      <c r="B42" s="17" t="n"/>
      <c r="C42" s="17" t="n"/>
      <c r="D42" s="156" t="n"/>
      <c r="E42" s="7" t="n">
        <v>436.5219275</v>
      </c>
      <c r="F42" s="8" t="n">
        <v>0.039415</v>
      </c>
      <c r="G42" s="39" t="n"/>
    </row>
    <row r="43">
      <c r="A43" s="38" t="inlineStr">
        <is>
          <t>Net Receivables/(Payables)</t>
        </is>
      </c>
      <c r="B43" s="17" t="n"/>
      <c r="C43" s="17" t="n"/>
      <c r="D43" s="156" t="n"/>
      <c r="E43" s="159" t="n">
        <v>-0.5719275</v>
      </c>
      <c r="F43" s="160" t="n">
        <v>-0.000315</v>
      </c>
      <c r="G43" s="39" t="n">
        <v>0.05471</v>
      </c>
    </row>
    <row r="44">
      <c r="A44" s="45" t="inlineStr">
        <is>
          <t>GRAND TOTAL</t>
        </is>
      </c>
      <c r="B44" s="19" t="n"/>
      <c r="C44" s="19" t="n"/>
      <c r="D44" s="161" t="n"/>
      <c r="E44" s="14" t="n">
        <v>11074.85</v>
      </c>
      <c r="F44" s="15" t="n">
        <v>1</v>
      </c>
      <c r="G44" s="46" t="n"/>
    </row>
    <row r="45">
      <c r="A45" s="29" t="n"/>
      <c r="G45" s="30" t="n"/>
    </row>
    <row r="46">
      <c r="A46" s="47" t="inlineStr">
        <is>
          <t>**Non Traded Security</t>
        </is>
      </c>
      <c r="G46" s="30" t="n"/>
    </row>
    <row r="47">
      <c r="A47" s="1" t="inlineStr">
        <is>
          <t>In accordance with SEBI Circular no. SEBI/HO/IMD/PoD2/P/CIR/2024/183 dated December 13, 2024, Debt Index Replication Factor (DIRF) is 61.47%.</t>
        </is>
      </c>
      <c r="G47" s="30" t="n"/>
    </row>
    <row r="48">
      <c r="A48" s="47" t="n"/>
      <c r="G48" s="30" t="n"/>
    </row>
    <row r="49">
      <c r="A49" s="29" t="inlineStr">
        <is>
          <t>Portfolio Information</t>
        </is>
      </c>
      <c r="G49" s="30" t="n"/>
    </row>
    <row r="50" ht="87" customHeight="1">
      <c r="A50" s="67" t="inlineStr">
        <is>
          <t>Scheme Name :</t>
        </is>
      </c>
      <c r="B50" s="66" t="inlineStr">
        <is>
          <t>EDELWEISS CRISIL IBX AAA FINANCIAL SERVICES BOND – JAN 2028 INDEX FUND</t>
        </is>
      </c>
      <c r="G50" s="30" t="n"/>
    </row>
    <row r="51" ht="58" customHeight="1">
      <c r="A51" s="67" t="inlineStr">
        <is>
          <t>Description (if any)</t>
        </is>
      </c>
      <c r="B51" s="66" t="inlineStr">
        <is>
          <t>CRISIL IBX AAA Financial Services Bond – Jan 2028 Index</t>
        </is>
      </c>
      <c r="G51" s="30" t="n"/>
    </row>
    <row r="52">
      <c r="A52" s="67" t="n"/>
      <c r="B52" s="60" t="n"/>
      <c r="G52" s="30" t="n"/>
    </row>
    <row r="53">
      <c r="A53" s="67" t="inlineStr">
        <is>
          <t>Annualised Portfolio YTM* :</t>
        </is>
      </c>
      <c r="B53" s="61" t="n">
        <v>7.053246789638027</v>
      </c>
      <c r="G53" s="30" t="n"/>
    </row>
    <row r="54">
      <c r="A54" s="67" t="n"/>
      <c r="B54" s="60" t="n"/>
      <c r="G54" s="30" t="n"/>
    </row>
    <row r="55">
      <c r="A55" s="67" t="inlineStr">
        <is>
          <t>Macaulay Duration</t>
        </is>
      </c>
      <c r="B55" s="62" t="n">
        <v>1.9255</v>
      </c>
      <c r="G55" s="30" t="n"/>
    </row>
    <row r="56">
      <c r="A56" s="67" t="inlineStr">
        <is>
          <t>Residual Maturity</t>
        </is>
      </c>
      <c r="B56" s="62" t="n">
        <v>2.088240368024961</v>
      </c>
      <c r="G56" s="30" t="n"/>
    </row>
    <row r="57">
      <c r="A57" s="67" t="n"/>
      <c r="B57" s="60" t="n"/>
      <c r="G57" s="30" t="n"/>
    </row>
    <row r="58">
      <c r="A58" s="67" t="inlineStr">
        <is>
          <t xml:space="preserve">As on (Date) </t>
        </is>
      </c>
      <c r="B58" s="63" t="n">
        <v>45930</v>
      </c>
      <c r="G58" s="30" t="n"/>
    </row>
    <row r="59">
      <c r="A59" s="29" t="n"/>
      <c r="G59" s="30" t="n"/>
    </row>
    <row r="60">
      <c r="A60" s="29" t="n"/>
      <c r="G60" s="30" t="n"/>
    </row>
    <row r="61">
      <c r="A61" s="47" t="inlineStr">
        <is>
          <t>Notes:</t>
        </is>
      </c>
      <c r="G61" s="30" t="n"/>
    </row>
    <row r="62">
      <c r="A62" s="48" t="inlineStr">
        <is>
          <t>1. Security in default beyond its maturiy date</t>
        </is>
      </c>
      <c r="B62" s="49" t="inlineStr">
        <is>
          <t>NIL</t>
        </is>
      </c>
      <c r="G62" s="30" t="n"/>
    </row>
    <row r="63">
      <c r="A63" s="29" t="inlineStr">
        <is>
          <t>2. Net Asset Value (Rs. per unit)</t>
        </is>
      </c>
      <c r="G63" s="30" t="n"/>
    </row>
    <row r="64">
      <c r="A64" s="29" t="inlineStr">
        <is>
          <t>Plan /option (Face Value 10)</t>
        </is>
      </c>
      <c r="B64" s="49" t="inlineStr">
        <is>
          <t>As on</t>
        </is>
      </c>
      <c r="C64" s="49" t="inlineStr">
        <is>
          <t>As on</t>
        </is>
      </c>
      <c r="G64" s="30" t="n"/>
    </row>
    <row r="65">
      <c r="A65" s="29" t="n"/>
      <c r="B65" s="50" t="n">
        <v>45747</v>
      </c>
      <c r="C65" s="50" t="n">
        <v>45930</v>
      </c>
      <c r="G65" s="30" t="n"/>
    </row>
    <row r="66">
      <c r="A66" s="29" t="inlineStr">
        <is>
          <t>Direct Plan  Growth Option</t>
        </is>
      </c>
      <c r="B66" s="162" t="n">
        <v>10.29</v>
      </c>
      <c r="C66" t="n">
        <v>10.772</v>
      </c>
      <c r="G66" s="51" t="n"/>
    </row>
    <row r="67">
      <c r="A67" s="29" t="inlineStr">
        <is>
          <t>Direct Plan IDCW Option</t>
        </is>
      </c>
      <c r="B67" s="162" t="n">
        <v>10.29</v>
      </c>
      <c r="C67" t="n">
        <v>10.772</v>
      </c>
      <c r="G67" s="51" t="n"/>
    </row>
    <row r="68">
      <c r="A68" s="29" t="inlineStr">
        <is>
          <t>Regular Plan  Growth Option</t>
        </is>
      </c>
      <c r="B68" t="n">
        <v>10.281</v>
      </c>
      <c r="C68" t="n">
        <v>10.752</v>
      </c>
      <c r="G68" s="51" t="n"/>
    </row>
    <row r="69">
      <c r="A69" s="29" t="inlineStr">
        <is>
          <t>Regular Plan IDCW Option</t>
        </is>
      </c>
      <c r="B69" t="n">
        <v>10.281</v>
      </c>
      <c r="C69" t="n">
        <v>10.752</v>
      </c>
      <c r="G69" s="51" t="n"/>
    </row>
    <row r="70">
      <c r="A70" s="29" t="n"/>
      <c r="G70" s="51" t="n"/>
    </row>
    <row r="71">
      <c r="A71" s="29" t="inlineStr">
        <is>
          <t xml:space="preserve">3. Total Dividend (Net) declared during the half year period </t>
        </is>
      </c>
      <c r="B71" s="49" t="inlineStr">
        <is>
          <t>NIL</t>
        </is>
      </c>
      <c r="G71" s="30" t="n"/>
    </row>
    <row r="72">
      <c r="A72" s="29" t="inlineStr">
        <is>
          <t>4. Bonus was declared during the half year period</t>
        </is>
      </c>
      <c r="B72" s="49" t="inlineStr">
        <is>
          <t>NIL</t>
        </is>
      </c>
      <c r="G72" s="30" t="n"/>
    </row>
    <row r="73">
      <c r="A73" s="48" t="inlineStr">
        <is>
          <t>5. Investment in Repo of Corporate Debt Securities as at September 30, 2025</t>
        </is>
      </c>
      <c r="B73" s="49" t="inlineStr">
        <is>
          <t>NIL</t>
        </is>
      </c>
      <c r="G73" s="30" t="n"/>
    </row>
    <row r="74">
      <c r="A74" s="48" t="inlineStr">
        <is>
          <t>6. Investment in foreign securities/ADRs/GDRs as at September 30,2025</t>
        </is>
      </c>
      <c r="B74" s="49" t="inlineStr">
        <is>
          <t>NIL</t>
        </is>
      </c>
      <c r="G74" s="30" t="n"/>
    </row>
    <row r="75">
      <c r="A75" s="29" t="inlineStr">
        <is>
          <t>7. Average Portfolio Maturity</t>
        </is>
      </c>
      <c r="B75" s="52">
        <f>B56</f>
        <v/>
      </c>
      <c r="G75" s="30" t="n"/>
    </row>
    <row r="76" ht="29" customHeight="1">
      <c r="A76" s="48" t="inlineStr">
        <is>
          <t>8. Total gross exposure to derivative instruments (excluding reversed positions) as at September 30, 2025 (Rs. in Lakhs)</t>
        </is>
      </c>
      <c r="B76" s="49" t="inlineStr">
        <is>
          <t>NIL</t>
        </is>
      </c>
      <c r="G76" s="30" t="n"/>
    </row>
    <row r="77" ht="29" customHeight="1">
      <c r="A77" s="48" t="inlineStr">
        <is>
          <t>9. Margin Deposits includes Margin money placed on derivatives other than margin money placed with bank</t>
        </is>
      </c>
      <c r="B77" s="49" t="inlineStr">
        <is>
          <t>NIL</t>
        </is>
      </c>
      <c r="G77" s="30" t="n"/>
    </row>
    <row r="78" ht="29" customHeight="1">
      <c r="A78" s="48" t="inlineStr">
        <is>
          <t>10. Value of investment made by other schemes under same management (Rs. In Lakhs)</t>
        </is>
      </c>
      <c r="B78" s="53" t="n">
        <v>5383.17</v>
      </c>
      <c r="G78" s="30" t="n"/>
    </row>
    <row r="79">
      <c r="A79" s="48" t="inlineStr">
        <is>
          <t>11. Number of instance of deviation In valuation of securities</t>
        </is>
      </c>
      <c r="B79" s="49" t="inlineStr">
        <is>
          <t>NIL</t>
        </is>
      </c>
      <c r="G79" s="30" t="n"/>
    </row>
    <row r="80" ht="15" customHeight="1" thickBot="1">
      <c r="A80" s="54" t="inlineStr">
        <is>
          <t>12. Total value and percentage of illiquid equity shares / securities</t>
        </is>
      </c>
      <c r="B80" s="55" t="inlineStr">
        <is>
          <t>NIL</t>
        </is>
      </c>
      <c r="C80" s="56" t="n"/>
      <c r="D80" s="56" t="n"/>
      <c r="E80" s="56" t="n"/>
      <c r="F80" s="56" t="n"/>
      <c r="G80" s="57" t="n"/>
    </row>
    <row r="82" ht="70" customHeight="1">
      <c r="A82" s="177" t="inlineStr">
        <is>
          <t>Scheme Name</t>
        </is>
      </c>
      <c r="B82" s="177" t="inlineStr">
        <is>
          <t>Risk- O - Meter</t>
        </is>
      </c>
      <c r="C82" s="177" t="inlineStr">
        <is>
          <t>Benchmark of the Scheme</t>
        </is>
      </c>
      <c r="D82" s="177" t="inlineStr">
        <is>
          <t>Benchmark Risk-o-meter</t>
        </is>
      </c>
    </row>
    <row r="83" ht="70" customHeight="1">
      <c r="A83" s="177" t="inlineStr">
        <is>
          <t>Edelweiss CRISIL-IBX AAA Financial Services Bond– Jan 2028 Index Fund</t>
        </is>
      </c>
      <c r="B83" s="177" t="n"/>
      <c r="C83" s="177" t="inlineStr">
        <is>
          <t>CRISIL IBX AAA Financial Services - Jan 2028</t>
        </is>
      </c>
      <c r="D83" s="177" t="n"/>
      <c r="E83" t="inlineStr"/>
    </row>
  </sheetData>
  <mergeCells count="2">
    <mergeCell ref="A3:G3"/>
    <mergeCell ref="A4:G4"/>
  </mergeCells>
  <pageMargins left="0.7" right="0.7" top="0.75" bottom="0.75" header="0.3" footer="0.3"/>
  <pageSetup orientation="portrait" horizontalDpi="300" verticalDpi="300"/>
  <drawing xmlns:r="http://schemas.openxmlformats.org/officeDocument/2006/relationships" r:id="rId1"/>
</worksheet>
</file>

<file path=xl/worksheets/sheet40.xml><?xml version="1.0" encoding="utf-8"?>
<worksheet xmlns="http://schemas.openxmlformats.org/spreadsheetml/2006/main">
  <sheetPr>
    <outlinePr summaryBelow="1" summaryRight="1"/>
    <pageSetUpPr/>
  </sheetPr>
  <dimension ref="A1:H54"/>
  <sheetViews>
    <sheetView showGridLines="0" workbookViewId="0">
      <pane ySplit="6" topLeftCell="A7" activePane="bottomLeft" state="frozen"/>
      <selection activeCell="A7" sqref="A7"/>
      <selection pane="bottomLeft" activeCell="A7" sqref="A7"/>
    </sheetView>
  </sheetViews>
  <sheetFormatPr baseColWidth="8" defaultRowHeight="14.5"/>
  <cols>
    <col width="64.54296875" customWidth="1" min="1" max="1"/>
    <col width="22" customWidth="1" min="2" max="2"/>
    <col width="26.7265625" customWidth="1" min="3" max="3"/>
    <col width="22" customWidth="1" min="4" max="4"/>
    <col width="16.453125" customWidth="1" min="5" max="5"/>
    <col width="22" customWidth="1" min="6" max="6"/>
    <col width="6.1796875" bestFit="1" customWidth="1" style="2" min="7" max="7"/>
    <col width="70.26953125" bestFit="1" customWidth="1" min="12" max="12"/>
    <col width="10.81640625" bestFit="1" customWidth="1" min="13" max="13"/>
    <col width="10.54296875" bestFit="1" customWidth="1" min="14" max="14"/>
    <col width="12" bestFit="1" customWidth="1" min="15" max="15"/>
    <col width="12.54296875" customWidth="1" min="16" max="16"/>
  </cols>
  <sheetData>
    <row r="1">
      <c r="A1" s="85" t="inlineStr">
        <is>
          <t>Edelweiss Mutual Fund</t>
        </is>
      </c>
    </row>
    <row r="2" ht="29.5" customHeight="1" thickBot="1">
      <c r="A2" s="86" t="inlineStr">
        <is>
          <t xml:space="preserve">Edelweiss House, 10th Floor, Off. C.S.T. Road, Kalina, Santacruz (E), Mumbai 400098, Maharashtra  </t>
        </is>
      </c>
    </row>
    <row r="3" ht="36.75" customHeight="1">
      <c r="A3" s="148" t="inlineStr">
        <is>
          <t>PORTFOLIO STATEMENT OF EDELWEISS INCOME PLUS ARBITRAGE ACTIVE FUND OF FUND AS ON SEPTEMBER 30, 2025</t>
        </is>
      </c>
      <c r="B3" s="149" t="n"/>
      <c r="C3" s="149" t="n"/>
      <c r="D3" s="149" t="n"/>
      <c r="E3" s="149" t="n"/>
      <c r="F3" s="149" t="n"/>
      <c r="G3" s="150" t="n"/>
      <c r="H3" s="28">
        <f>HYPERLINK("[EDEL_HY Portfolio 30-Sep-2025 Final.xlsx]Index!A1","Index")</f>
        <v/>
      </c>
    </row>
    <row r="4" ht="43.5" customHeight="1">
      <c r="A4" s="151" t="inlineStr">
        <is>
          <t>(An open-ended fund of funds scheme investing in units of actively managed debt oriented mutual fund schemes and actively managed arbitrage mutual fund)</t>
        </is>
      </c>
      <c r="G4" s="51" t="n"/>
    </row>
    <row r="5">
      <c r="A5" s="29" t="n"/>
      <c r="G5" s="30" t="n"/>
    </row>
    <row r="6" ht="48" customHeight="1">
      <c r="A6" s="31" t="inlineStr">
        <is>
          <t>Name of the Instrument</t>
        </is>
      </c>
      <c r="B6" s="32" t="inlineStr">
        <is>
          <t>ISIN</t>
        </is>
      </c>
      <c r="C6" s="32" t="inlineStr">
        <is>
          <t>Rating/Industry</t>
        </is>
      </c>
      <c r="D6" s="152" t="inlineStr">
        <is>
          <t>Quantity</t>
        </is>
      </c>
      <c r="E6" s="34" t="inlineStr">
        <is>
          <t>Market/Fair Value(Rs. In Lacs)</t>
        </is>
      </c>
      <c r="F6" s="34" t="inlineStr">
        <is>
          <t>% to Net Assets</t>
        </is>
      </c>
      <c r="G6" s="35" t="inlineStr">
        <is>
          <t>YIELD</t>
        </is>
      </c>
    </row>
    <row r="7">
      <c r="A7" s="36" t="n"/>
      <c r="B7" s="16" t="n"/>
      <c r="C7" s="16" t="n"/>
      <c r="D7" s="153" t="n"/>
      <c r="E7" s="154" t="n"/>
      <c r="F7" s="155" t="n"/>
      <c r="G7" s="37" t="n"/>
    </row>
    <row r="8">
      <c r="A8" s="38" t="n"/>
      <c r="B8" s="17" t="n"/>
      <c r="C8" s="17" t="n"/>
      <c r="D8" s="156" t="n"/>
      <c r="E8" s="7" t="n"/>
      <c r="F8" s="8" t="n"/>
      <c r="G8" s="39" t="n"/>
    </row>
    <row r="9">
      <c r="A9" s="38" t="n"/>
      <c r="B9" s="17" t="n"/>
      <c r="C9" s="17" t="n"/>
      <c r="D9" s="156" t="n"/>
      <c r="E9" s="7" t="n"/>
      <c r="F9" s="8" t="n"/>
      <c r="G9" s="39" t="n"/>
    </row>
    <row r="10">
      <c r="A10" s="40" t="inlineStr">
        <is>
          <t>Investment in Mutual fund</t>
        </is>
      </c>
      <c r="B10" s="17" t="n"/>
      <c r="C10" s="17" t="n"/>
      <c r="D10" s="156" t="n"/>
      <c r="E10" s="7" t="n"/>
      <c r="F10" s="8" t="n"/>
      <c r="G10" s="39" t="n"/>
    </row>
    <row r="11">
      <c r="A11" s="38" t="inlineStr">
        <is>
          <t>Edelweiss Arbitrage Fund- Dr Pl- Grow Opt</t>
        </is>
      </c>
      <c r="B11" s="17" t="inlineStr">
        <is>
          <t>INF754K01EA4</t>
        </is>
      </c>
      <c r="C11" s="17" t="n"/>
      <c r="D11" s="156" t="n">
        <v>41014908.9491</v>
      </c>
      <c r="E11" s="7" t="n">
        <v>8651.360000000001</v>
      </c>
      <c r="F11" s="8" t="n">
        <v>0.4067</v>
      </c>
      <c r="G11" s="39" t="n"/>
    </row>
    <row r="12">
      <c r="A12" s="38" t="inlineStr">
        <is>
          <t>Edelweiss Money Market Fund - Direct Pl</t>
        </is>
      </c>
      <c r="B12" s="17" t="inlineStr">
        <is>
          <t>INF843K01CE1</t>
        </is>
      </c>
      <c r="C12" s="17" t="n"/>
      <c r="D12" s="156" t="n">
        <v>11155692.1498</v>
      </c>
      <c r="E12" s="7" t="n">
        <v>3557.58</v>
      </c>
      <c r="F12" s="8" t="n">
        <v>0.1672</v>
      </c>
      <c r="G12" s="39" t="n"/>
    </row>
    <row r="13">
      <c r="A13" s="38" t="inlineStr">
        <is>
          <t>Kotak Mahindra Corporate Bond Fund Direct Gr</t>
        </is>
      </c>
      <c r="B13" s="17" t="inlineStr">
        <is>
          <t>INF178L01BY0</t>
        </is>
      </c>
      <c r="C13" s="17" t="n"/>
      <c r="D13" s="156" t="n">
        <v>71676.319</v>
      </c>
      <c r="E13" s="7" t="n">
        <v>2870</v>
      </c>
      <c r="F13" s="8" t="n">
        <v>0.1349</v>
      </c>
      <c r="G13" s="39" t="n"/>
    </row>
    <row r="14">
      <c r="A14" s="38" t="inlineStr">
        <is>
          <t>SBI Corporate Bond Fund  Direct Gr</t>
        </is>
      </c>
      <c r="B14" s="17" t="inlineStr">
        <is>
          <t>INF200KA1YR4</t>
        </is>
      </c>
      <c r="C14" s="17" t="n"/>
      <c r="D14" s="156" t="n">
        <v>17670538.1854</v>
      </c>
      <c r="E14" s="7" t="n">
        <v>2866.89</v>
      </c>
      <c r="F14" s="8" t="n">
        <v>0.1348</v>
      </c>
      <c r="G14" s="39" t="n"/>
    </row>
    <row r="15">
      <c r="A15" s="38" t="inlineStr">
        <is>
          <t>ICICI Prudential Constant Maturity Gilt Fund-Dir Pl- Gr</t>
        </is>
      </c>
      <c r="B15" s="17" t="inlineStr">
        <is>
          <t>INF109KA1O37</t>
        </is>
      </c>
      <c r="C15" s="17" t="n"/>
      <c r="D15" s="156" t="n">
        <v>4757729.952</v>
      </c>
      <c r="E15" s="7" t="n">
        <v>1209.38</v>
      </c>
      <c r="F15" s="8" t="n">
        <v>0.0568</v>
      </c>
      <c r="G15" s="39" t="n"/>
    </row>
    <row r="16">
      <c r="A16" s="38" t="n"/>
      <c r="B16" s="17" t="n"/>
      <c r="C16" s="17" t="n"/>
      <c r="D16" s="156" t="n"/>
      <c r="E16" s="7" t="n"/>
      <c r="F16" s="8" t="n"/>
      <c r="G16" s="39" t="n"/>
    </row>
    <row r="17">
      <c r="A17" s="42" t="inlineStr">
        <is>
          <t>TOTAL</t>
        </is>
      </c>
      <c r="B17" s="145" t="n"/>
      <c r="C17" s="145" t="n"/>
      <c r="D17" s="158" t="n"/>
      <c r="E17" s="20" t="n">
        <v>19155.21</v>
      </c>
      <c r="F17" s="21" t="n">
        <v>0.9004</v>
      </c>
      <c r="G17" s="41" t="n"/>
    </row>
    <row r="18">
      <c r="A18" s="38" t="n"/>
      <c r="B18" s="17" t="n"/>
      <c r="C18" s="17" t="n"/>
      <c r="D18" s="156" t="n"/>
      <c r="E18" s="7" t="n"/>
      <c r="F18" s="8" t="n"/>
      <c r="G18" s="39" t="n"/>
    </row>
    <row r="19">
      <c r="A19" s="40" t="inlineStr">
        <is>
          <t>TREPS / Reverse Repo</t>
        </is>
      </c>
      <c r="B19" s="17" t="n"/>
      <c r="C19" s="17" t="n"/>
      <c r="D19" s="156" t="n"/>
      <c r="E19" s="7" t="n"/>
      <c r="F19" s="8" t="n"/>
      <c r="G19" s="39" t="n"/>
    </row>
    <row r="20">
      <c r="A20" s="38" t="inlineStr">
        <is>
          <t>Clearing Corporation of India Ltd.</t>
        </is>
      </c>
      <c r="B20" s="17" t="n"/>
      <c r="C20" s="17" t="n"/>
      <c r="D20" s="156" t="n"/>
      <c r="E20" s="7" t="n">
        <v>136.98</v>
      </c>
      <c r="F20" s="8" t="n">
        <v>0.0064</v>
      </c>
      <c r="G20" s="39" t="n">
        <v>0.05471</v>
      </c>
    </row>
    <row r="21">
      <c r="A21" s="40" t="inlineStr">
        <is>
          <t>Sub Total</t>
        </is>
      </c>
      <c r="B21" s="18" t="n"/>
      <c r="C21" s="18" t="n"/>
      <c r="D21" s="157" t="n"/>
      <c r="E21" s="20" t="n">
        <v>136.98</v>
      </c>
      <c r="F21" s="21" t="n">
        <v>0.0064</v>
      </c>
      <c r="G21" s="41" t="n"/>
    </row>
    <row r="22">
      <c r="A22" s="38" t="n"/>
      <c r="B22" s="17" t="n"/>
      <c r="C22" s="17" t="n"/>
      <c r="D22" s="156" t="n"/>
      <c r="E22" s="7" t="n"/>
      <c r="F22" s="8" t="n"/>
      <c r="G22" s="39" t="n"/>
    </row>
    <row r="23">
      <c r="A23" s="42" t="inlineStr">
        <is>
          <t>TOTAL</t>
        </is>
      </c>
      <c r="B23" s="145" t="n"/>
      <c r="C23" s="145" t="n"/>
      <c r="D23" s="158" t="n"/>
      <c r="E23" s="20" t="n">
        <v>136.98</v>
      </c>
      <c r="F23" s="21" t="n">
        <v>0.0064</v>
      </c>
      <c r="G23" s="41" t="n"/>
    </row>
    <row r="24">
      <c r="A24" s="38" t="inlineStr">
        <is>
          <t>Accrued Interest</t>
        </is>
      </c>
      <c r="B24" s="17" t="n"/>
      <c r="C24" s="17" t="n"/>
      <c r="D24" s="156" t="n"/>
      <c r="E24" s="7" t="n">
        <v>0.0205319</v>
      </c>
      <c r="F24" s="59" t="inlineStr">
        <is>
          <t>$0.00%</t>
        </is>
      </c>
      <c r="G24" s="39" t="n"/>
    </row>
    <row r="25">
      <c r="A25" s="38" t="inlineStr">
        <is>
          <t>Net Receivables/(Payables)</t>
        </is>
      </c>
      <c r="B25" s="17" t="n"/>
      <c r="C25" s="17" t="n"/>
      <c r="D25" s="156" t="n"/>
      <c r="E25" s="7" t="n">
        <v>1981.4194681</v>
      </c>
      <c r="F25" s="8" t="n">
        <v>0.09320000000000001</v>
      </c>
      <c r="G25" s="39" t="n">
        <v>0.05471</v>
      </c>
    </row>
    <row r="26">
      <c r="A26" s="45" t="inlineStr">
        <is>
          <t>GRAND TOTAL</t>
        </is>
      </c>
      <c r="B26" s="19" t="n"/>
      <c r="C26" s="19" t="n"/>
      <c r="D26" s="161" t="n"/>
      <c r="E26" s="14" t="n">
        <v>21273.63</v>
      </c>
      <c r="F26" s="15" t="n">
        <v>1</v>
      </c>
      <c r="G26" s="46" t="n"/>
    </row>
    <row r="27">
      <c r="A27" s="29" t="n"/>
      <c r="G27" s="30" t="n"/>
    </row>
    <row r="28">
      <c r="A28" s="47" t="inlineStr">
        <is>
          <t xml:space="preserve">$ Less than 0.01% of Net Asset Value </t>
        </is>
      </c>
      <c r="G28" s="30" t="n"/>
    </row>
    <row r="29">
      <c r="A29" s="29" t="n"/>
      <c r="G29" s="30" t="n"/>
    </row>
    <row r="30">
      <c r="A30" s="47" t="inlineStr">
        <is>
          <t>Notes:</t>
        </is>
      </c>
      <c r="G30" s="30" t="n"/>
    </row>
    <row r="31">
      <c r="A31" s="48" t="inlineStr">
        <is>
          <t>1. Security in default beyond its maturiy date</t>
        </is>
      </c>
      <c r="B31" s="49" t="inlineStr">
        <is>
          <t>NIL</t>
        </is>
      </c>
      <c r="G31" s="30" t="n"/>
    </row>
    <row r="32">
      <c r="A32" s="29" t="inlineStr">
        <is>
          <t>2. Net Asset Value (Rs. per unit)</t>
        </is>
      </c>
      <c r="G32" s="30" t="n"/>
    </row>
    <row r="33">
      <c r="A33" s="29" t="inlineStr">
        <is>
          <t>Plan /option (Face Value 10)</t>
        </is>
      </c>
      <c r="B33" s="49" t="inlineStr">
        <is>
          <t>As on</t>
        </is>
      </c>
      <c r="C33" s="49" t="inlineStr">
        <is>
          <t>As on</t>
        </is>
      </c>
      <c r="G33" s="30" t="n"/>
    </row>
    <row r="34">
      <c r="A34" s="29" t="n"/>
      <c r="B34" s="50" t="n">
        <v>45747</v>
      </c>
      <c r="C34" s="50" t="n">
        <v>45930</v>
      </c>
      <c r="G34" s="30" t="n"/>
    </row>
    <row r="35">
      <c r="A35" s="29" t="inlineStr">
        <is>
          <t>Direct Plan  Growth Option</t>
        </is>
      </c>
      <c r="B35" s="49" t="inlineStr">
        <is>
          <t>NA</t>
        </is>
      </c>
      <c r="C35" t="n">
        <v>10.0878</v>
      </c>
      <c r="G35" s="51" t="n"/>
    </row>
    <row r="36">
      <c r="A36" s="29" t="inlineStr">
        <is>
          <t>Direct Plan IDCW Option</t>
        </is>
      </c>
      <c r="B36" s="49" t="inlineStr">
        <is>
          <t>NA</t>
        </is>
      </c>
      <c r="C36" t="n">
        <v>10.0878</v>
      </c>
      <c r="G36" s="51" t="n"/>
    </row>
    <row r="37">
      <c r="A37" s="29" t="inlineStr">
        <is>
          <t>Regular Plan  Growth Option</t>
        </is>
      </c>
      <c r="B37" s="49" t="inlineStr">
        <is>
          <t>NA</t>
        </is>
      </c>
      <c r="C37" t="n">
        <v>10.0816</v>
      </c>
      <c r="G37" s="51" t="n"/>
    </row>
    <row r="38">
      <c r="A38" s="29" t="inlineStr">
        <is>
          <t>Regular Plan IDCW Option</t>
        </is>
      </c>
      <c r="B38" s="49" t="inlineStr">
        <is>
          <t>NA</t>
        </is>
      </c>
      <c r="C38" t="n">
        <v>10.0816</v>
      </c>
      <c r="G38" s="51" t="n"/>
    </row>
    <row r="39">
      <c r="A39" s="29" t="n"/>
      <c r="B39" s="49" t="n"/>
      <c r="G39" s="51" t="n"/>
    </row>
    <row r="40">
      <c r="A40" s="29" t="inlineStr">
        <is>
          <t>Since the Scheme was launched during the current half year, there are no comparative NAVs for beginning of the period.</t>
        </is>
      </c>
      <c r="G40" s="51" t="n"/>
    </row>
    <row r="41">
      <c r="A41" s="29" t="n"/>
      <c r="G41" s="30" t="n"/>
    </row>
    <row r="42">
      <c r="A42" s="29" t="inlineStr">
        <is>
          <t xml:space="preserve">3. Total Dividend (Net) declared during the half year period </t>
        </is>
      </c>
      <c r="B42" s="49" t="inlineStr">
        <is>
          <t>NIL</t>
        </is>
      </c>
      <c r="G42" s="30" t="n"/>
    </row>
    <row r="43">
      <c r="A43" s="29" t="inlineStr">
        <is>
          <t>4. Bonus was declared during the half year period</t>
        </is>
      </c>
      <c r="B43" s="49" t="inlineStr">
        <is>
          <t>NIL</t>
        </is>
      </c>
      <c r="G43" s="30" t="n"/>
    </row>
    <row r="44" ht="16" customHeight="1">
      <c r="A44" s="48" t="inlineStr">
        <is>
          <t>5. Investment in Repo of Corporate Debt Securities as at September 30, 2025</t>
        </is>
      </c>
      <c r="B44" s="49" t="inlineStr">
        <is>
          <t>NIL</t>
        </is>
      </c>
      <c r="G44" s="30" t="n"/>
    </row>
    <row r="45">
      <c r="A45" s="48" t="inlineStr">
        <is>
          <t>6. Investment in foreign securities/ADRs/GDRs as at September 30,2025</t>
        </is>
      </c>
      <c r="B45" s="49" t="inlineStr">
        <is>
          <t>NIL</t>
        </is>
      </c>
      <c r="G45" s="30" t="n"/>
    </row>
    <row r="46">
      <c r="A46" s="29" t="inlineStr">
        <is>
          <t>7. Average Portfolio Maturity</t>
        </is>
      </c>
      <c r="B46" s="49" t="inlineStr">
        <is>
          <t>NIL</t>
        </is>
      </c>
      <c r="G46" s="30" t="n"/>
    </row>
    <row r="47" ht="29" customHeight="1">
      <c r="A47" s="48" t="inlineStr">
        <is>
          <t>8. Total gross exposure to derivative instruments (excluding reversed positions) at the end of the month (Rs. in Lakhs)</t>
        </is>
      </c>
      <c r="B47" s="49" t="inlineStr">
        <is>
          <t>NIL</t>
        </is>
      </c>
      <c r="G47" s="30" t="n"/>
    </row>
    <row r="48" ht="29" customHeight="1">
      <c r="A48" s="48" t="inlineStr">
        <is>
          <t>9. Margin Deposits includes Margin money placed on derivatives other than margin money placed with bank</t>
        </is>
      </c>
      <c r="B48" s="49" t="inlineStr">
        <is>
          <t>NIL</t>
        </is>
      </c>
      <c r="G48" s="30" t="n"/>
    </row>
    <row r="49" ht="29" customHeight="1">
      <c r="A49" s="48" t="inlineStr">
        <is>
          <t>10. Value of investment made by other schemes under same management (Rs. In Lakhs)</t>
        </is>
      </c>
      <c r="B49" s="49" t="inlineStr">
        <is>
          <t>NIL</t>
        </is>
      </c>
      <c r="G49" s="30" t="n"/>
    </row>
    <row r="50">
      <c r="A50" s="48" t="inlineStr">
        <is>
          <t>11. Number of instance of deviation In valuation of securities</t>
        </is>
      </c>
      <c r="B50" s="49" t="inlineStr">
        <is>
          <t>NIL</t>
        </is>
      </c>
      <c r="G50" s="30" t="n"/>
    </row>
    <row r="51" ht="15" customHeight="1" thickBot="1">
      <c r="A51" s="54" t="inlineStr">
        <is>
          <t>12. Total value and percentage of illiquid equity shares / securities</t>
        </is>
      </c>
      <c r="B51" s="55" t="inlineStr">
        <is>
          <t>NIL</t>
        </is>
      </c>
      <c r="C51" s="56" t="n"/>
      <c r="D51" s="56" t="n"/>
      <c r="E51" s="56" t="n"/>
      <c r="F51" s="56" t="n"/>
      <c r="G51" s="57" t="n"/>
    </row>
    <row r="53" ht="70" customHeight="1">
      <c r="A53" s="177" t="inlineStr">
        <is>
          <t>Scheme Name</t>
        </is>
      </c>
      <c r="B53" s="177" t="inlineStr">
        <is>
          <t>Risk- O - Meter</t>
        </is>
      </c>
      <c r="C53" s="177" t="inlineStr">
        <is>
          <t>Benchmark of the Scheme</t>
        </is>
      </c>
      <c r="D53" s="177" t="inlineStr">
        <is>
          <t>Benchmark Risk-o-meter</t>
        </is>
      </c>
    </row>
    <row r="54" ht="70" customHeight="1">
      <c r="A54" s="177" t="inlineStr">
        <is>
          <t>Edelweiss Income Plus Arbitrage Active Fund of Fund</t>
        </is>
      </c>
      <c r="B54" s="177" t="n"/>
      <c r="C54" s="177" t="inlineStr">
        <is>
          <t>60% Nifty Short Duration Debt Index + 40% Nifty 50 Arbitrage TRI</t>
        </is>
      </c>
      <c r="D54" s="177" t="n"/>
      <c r="E54" t="inlineStr"/>
    </row>
  </sheetData>
  <mergeCells count="2">
    <mergeCell ref="A3:G3"/>
    <mergeCell ref="A4:G4"/>
  </mergeCells>
  <pageMargins left="0.7" right="0.7" top="0.75" bottom="0.75" header="0.3" footer="0.3"/>
  <pageSetup orientation="portrait" horizontalDpi="300" verticalDpi="300"/>
  <drawing xmlns:r="http://schemas.openxmlformats.org/officeDocument/2006/relationships" r:id="rId1"/>
</worksheet>
</file>

<file path=xl/worksheets/sheet41.xml><?xml version="1.0" encoding="utf-8"?>
<worksheet xmlns="http://schemas.openxmlformats.org/spreadsheetml/2006/main">
  <sheetPr>
    <outlinePr summaryBelow="1" summaryRight="1"/>
    <pageSetUpPr/>
  </sheetPr>
  <dimension ref="A1:H79"/>
  <sheetViews>
    <sheetView showGridLines="0" workbookViewId="0">
      <pane ySplit="6" topLeftCell="A7" activePane="bottomLeft" state="frozen"/>
      <selection activeCell="A7" sqref="A7"/>
      <selection pane="bottomLeft" activeCell="A7" sqref="A7"/>
    </sheetView>
  </sheetViews>
  <sheetFormatPr baseColWidth="8" defaultRowHeight="14.5"/>
  <cols>
    <col width="68.1796875" customWidth="1" min="1" max="1"/>
    <col width="22" customWidth="1" min="2" max="2"/>
    <col width="28.7265625" bestFit="1" customWidth="1" min="3" max="3"/>
    <col width="22" customWidth="1" min="4" max="4"/>
    <col width="16.453125" customWidth="1" min="5" max="5"/>
    <col width="22" customWidth="1" min="6" max="6"/>
    <col width="6.1796875" bestFit="1" customWidth="1" style="2" min="7" max="7"/>
    <col width="70.26953125" bestFit="1" customWidth="1" min="12" max="12"/>
    <col width="10.81640625" bestFit="1" customWidth="1" min="13" max="13"/>
    <col width="10.54296875" bestFit="1" customWidth="1" min="14" max="14"/>
    <col width="12" bestFit="1" customWidth="1" min="15" max="15"/>
    <col width="12.54296875" customWidth="1" min="16" max="16"/>
  </cols>
  <sheetData>
    <row r="1">
      <c r="A1" s="85" t="inlineStr">
        <is>
          <t>Edelweiss Mutual Fund</t>
        </is>
      </c>
    </row>
    <row r="2" ht="29.5" customHeight="1" thickBot="1">
      <c r="A2" s="86" t="inlineStr">
        <is>
          <t xml:space="preserve">Edelweiss House, 10th Floor, Off. C.S.T. Road, Kalina, Santacruz (E), Mumbai 400098, Maharashtra  </t>
        </is>
      </c>
    </row>
    <row r="3" ht="36.75" customHeight="1">
      <c r="A3" s="148" t="inlineStr">
        <is>
          <t>PORTFOLIO STATEMENT OF EDELWEISS NIFTY 100 QUALITY 30 INDEX FND AS ON SEPTEMBER 30, 2025</t>
        </is>
      </c>
      <c r="B3" s="149" t="n"/>
      <c r="C3" s="149" t="n"/>
      <c r="D3" s="149" t="n"/>
      <c r="E3" s="149" t="n"/>
      <c r="F3" s="149" t="n"/>
      <c r="G3" s="150" t="n"/>
      <c r="H3" s="28">
        <f>HYPERLINK("[EDEL_HY Portfolio 30-Sep-2025 Final.xlsx]Index!A1","Index")</f>
        <v/>
      </c>
    </row>
    <row r="4" ht="19.5" customHeight="1">
      <c r="A4" s="151" t="inlineStr">
        <is>
          <t>(An open ended scheme replicating Nifty 100 Quality 30 Index)</t>
        </is>
      </c>
      <c r="G4" s="51" t="n"/>
    </row>
    <row r="5">
      <c r="A5" s="29" t="n"/>
      <c r="G5" s="30" t="n"/>
    </row>
    <row r="6" ht="48" customHeight="1">
      <c r="A6" s="31" t="inlineStr">
        <is>
          <t>Name of the Instrument</t>
        </is>
      </c>
      <c r="B6" s="32" t="inlineStr">
        <is>
          <t>ISIN</t>
        </is>
      </c>
      <c r="C6" s="32" t="inlineStr">
        <is>
          <t>Rating/Industry</t>
        </is>
      </c>
      <c r="D6" s="152" t="inlineStr">
        <is>
          <t>Quantity</t>
        </is>
      </c>
      <c r="E6" s="34" t="inlineStr">
        <is>
          <t>Market/Fair Value(Rs. In Lacs)</t>
        </is>
      </c>
      <c r="F6" s="34" t="inlineStr">
        <is>
          <t>% to Net Assets</t>
        </is>
      </c>
      <c r="G6" s="35" t="inlineStr">
        <is>
          <t>YIELD</t>
        </is>
      </c>
    </row>
    <row r="7">
      <c r="A7" s="36" t="n"/>
      <c r="B7" s="16" t="n"/>
      <c r="C7" s="16" t="n"/>
      <c r="D7" s="153" t="n"/>
      <c r="E7" s="154" t="n"/>
      <c r="F7" s="155" t="n"/>
      <c r="G7" s="37" t="n"/>
    </row>
    <row r="8">
      <c r="A8" s="40" t="inlineStr">
        <is>
          <t>Equity &amp; Equity related</t>
        </is>
      </c>
      <c r="B8" s="17" t="n"/>
      <c r="C8" s="17" t="n"/>
      <c r="D8" s="156" t="n"/>
      <c r="E8" s="7" t="n"/>
      <c r="F8" s="8" t="n"/>
      <c r="G8" s="39" t="n"/>
    </row>
    <row r="9">
      <c r="A9" s="40" t="inlineStr">
        <is>
          <t>(a)Listed / Awaiting listing on Stock Exchanges</t>
        </is>
      </c>
      <c r="B9" s="17" t="n"/>
      <c r="C9" s="17" t="n"/>
      <c r="D9" s="156" t="n"/>
      <c r="E9" s="7" t="n"/>
      <c r="F9" s="8" t="n"/>
      <c r="G9" s="39" t="n"/>
    </row>
    <row r="10">
      <c r="A10" s="38" t="inlineStr">
        <is>
          <t>Hindustan Unilever Ltd.</t>
        </is>
      </c>
      <c r="B10" s="17" t="inlineStr">
        <is>
          <t>INE030A01027</t>
        </is>
      </c>
      <c r="C10" s="17" t="inlineStr">
        <is>
          <t>Diversified FMCG</t>
        </is>
      </c>
      <c r="D10" s="156" t="n">
        <v>33704</v>
      </c>
      <c r="E10" s="7" t="n">
        <v>847.45</v>
      </c>
      <c r="F10" s="8" t="n">
        <v>0.0541</v>
      </c>
      <c r="G10" s="39" t="n"/>
    </row>
    <row r="11">
      <c r="A11" s="38" t="inlineStr">
        <is>
          <t>Maruti Suzuki India Ltd.</t>
        </is>
      </c>
      <c r="B11" s="17" t="inlineStr">
        <is>
          <t>INE585B01010</t>
        </is>
      </c>
      <c r="C11" s="17" t="inlineStr">
        <is>
          <t>Automobiles</t>
        </is>
      </c>
      <c r="D11" s="156" t="n">
        <v>5128</v>
      </c>
      <c r="E11" s="7" t="n">
        <v>821.97</v>
      </c>
      <c r="F11" s="8" t="n">
        <v>0.0525</v>
      </c>
      <c r="G11" s="39" t="n"/>
    </row>
    <row r="12">
      <c r="A12" s="38" t="inlineStr">
        <is>
          <t>ITC Ltd.</t>
        </is>
      </c>
      <c r="B12" s="17" t="inlineStr">
        <is>
          <t>INE154A01025</t>
        </is>
      </c>
      <c r="C12" s="17" t="inlineStr">
        <is>
          <t>Diversified FMCG</t>
        </is>
      </c>
      <c r="D12" s="156" t="n">
        <v>190149</v>
      </c>
      <c r="E12" s="7" t="n">
        <v>763.54</v>
      </c>
      <c r="F12" s="8" t="n">
        <v>0.0488</v>
      </c>
      <c r="G12" s="39" t="n"/>
    </row>
    <row r="13">
      <c r="A13" s="38" t="inlineStr">
        <is>
          <t>HDFC Bank Ltd.</t>
        </is>
      </c>
      <c r="B13" s="17" t="inlineStr">
        <is>
          <t>INE040A01034</t>
        </is>
      </c>
      <c r="C13" s="17" t="inlineStr">
        <is>
          <t>Banks</t>
        </is>
      </c>
      <c r="D13" s="156" t="n">
        <v>79961</v>
      </c>
      <c r="E13" s="7" t="n">
        <v>760.4299999999999</v>
      </c>
      <c r="F13" s="8" t="n">
        <v>0.0486</v>
      </c>
      <c r="G13" s="39" t="n"/>
    </row>
    <row r="14">
      <c r="A14" s="38" t="inlineStr">
        <is>
          <t>Nestle India Ltd.</t>
        </is>
      </c>
      <c r="B14" s="17" t="inlineStr">
        <is>
          <t>INE239A01024</t>
        </is>
      </c>
      <c r="C14" s="17" t="inlineStr">
        <is>
          <t>Food Products</t>
        </is>
      </c>
      <c r="D14" s="156" t="n">
        <v>65852</v>
      </c>
      <c r="E14" s="7" t="n">
        <v>759.21</v>
      </c>
      <c r="F14" s="8" t="n">
        <v>0.0485</v>
      </c>
      <c r="G14" s="39" t="n"/>
    </row>
    <row r="15">
      <c r="A15" s="38" t="inlineStr">
        <is>
          <t>Bharat Electronics Ltd.</t>
        </is>
      </c>
      <c r="B15" s="17" t="inlineStr">
        <is>
          <t>INE263A01024</t>
        </is>
      </c>
      <c r="C15" s="17" t="inlineStr">
        <is>
          <t>Aerospace &amp; Defense</t>
        </is>
      </c>
      <c r="D15" s="156" t="n">
        <v>177021</v>
      </c>
      <c r="E15" s="7" t="n">
        <v>715.08</v>
      </c>
      <c r="F15" s="8" t="n">
        <v>0.0457</v>
      </c>
      <c r="G15" s="39" t="n"/>
    </row>
    <row r="16">
      <c r="A16" s="38" t="inlineStr">
        <is>
          <t>Coal India Ltd.</t>
        </is>
      </c>
      <c r="B16" s="17" t="inlineStr">
        <is>
          <t>INE522F01014</t>
        </is>
      </c>
      <c r="C16" s="17" t="inlineStr">
        <is>
          <t>Consumable Fuels</t>
        </is>
      </c>
      <c r="D16" s="156" t="n">
        <v>183350</v>
      </c>
      <c r="E16" s="7" t="n">
        <v>714.97</v>
      </c>
      <c r="F16" s="8" t="n">
        <v>0.0457</v>
      </c>
      <c r="G16" s="39" t="n"/>
    </row>
    <row r="17">
      <c r="A17" s="38" t="inlineStr">
        <is>
          <t>Infosys Ltd.</t>
        </is>
      </c>
      <c r="B17" s="17" t="inlineStr">
        <is>
          <t>INE009A01021</t>
        </is>
      </c>
      <c r="C17" s="17" t="inlineStr">
        <is>
          <t>IT - Software</t>
        </is>
      </c>
      <c r="D17" s="156" t="n">
        <v>49024</v>
      </c>
      <c r="E17" s="7" t="n">
        <v>706.83</v>
      </c>
      <c r="F17" s="8" t="n">
        <v>0.0452</v>
      </c>
      <c r="G17" s="39" t="n"/>
    </row>
    <row r="18">
      <c r="A18" s="38" t="inlineStr">
        <is>
          <t>Britannia Industries Ltd.</t>
        </is>
      </c>
      <c r="B18" s="17" t="inlineStr">
        <is>
          <t>INE216A01030</t>
        </is>
      </c>
      <c r="C18" s="17" t="inlineStr">
        <is>
          <t>Food Products</t>
        </is>
      </c>
      <c r="D18" s="156" t="n">
        <v>11340</v>
      </c>
      <c r="E18" s="7" t="n">
        <v>679.38</v>
      </c>
      <c r="F18" s="8" t="n">
        <v>0.0434</v>
      </c>
      <c r="G18" s="39" t="n"/>
    </row>
    <row r="19">
      <c r="A19" s="38" t="inlineStr">
        <is>
          <t>Tata Consultancy Services Ltd.</t>
        </is>
      </c>
      <c r="B19" s="17" t="inlineStr">
        <is>
          <t>INE467B01029</t>
        </is>
      </c>
      <c r="C19" s="17" t="inlineStr">
        <is>
          <t>IT - Software</t>
        </is>
      </c>
      <c r="D19" s="156" t="n">
        <v>22982</v>
      </c>
      <c r="E19" s="7" t="n">
        <v>663.8099999999999</v>
      </c>
      <c r="F19" s="8" t="n">
        <v>0.0424</v>
      </c>
      <c r="G19" s="39" t="n"/>
    </row>
    <row r="20">
      <c r="A20" s="38" t="inlineStr">
        <is>
          <t>Asian Paints Ltd.</t>
        </is>
      </c>
      <c r="B20" s="17" t="inlineStr">
        <is>
          <t>INE021A01026</t>
        </is>
      </c>
      <c r="C20" s="17" t="inlineStr">
        <is>
          <t>Consumer Durables</t>
        </is>
      </c>
      <c r="D20" s="156" t="n">
        <v>27217</v>
      </c>
      <c r="E20" s="7" t="n">
        <v>639.6</v>
      </c>
      <c r="F20" s="8" t="n">
        <v>0.0409</v>
      </c>
      <c r="G20" s="39" t="n"/>
    </row>
    <row r="21">
      <c r="A21" s="38" t="inlineStr">
        <is>
          <t>HCL Technologies Ltd.</t>
        </is>
      </c>
      <c r="B21" s="17" t="inlineStr">
        <is>
          <t>INE860A01027</t>
        </is>
      </c>
      <c r="C21" s="17" t="inlineStr">
        <is>
          <t>IT - Software</t>
        </is>
      </c>
      <c r="D21" s="156" t="n">
        <v>44629</v>
      </c>
      <c r="E21" s="7" t="n">
        <v>618.16</v>
      </c>
      <c r="F21" s="8" t="n">
        <v>0.0395</v>
      </c>
      <c r="G21" s="39" t="n"/>
    </row>
    <row r="22">
      <c r="A22" s="38" t="inlineStr">
        <is>
          <t>Eicher Motors Ltd.</t>
        </is>
      </c>
      <c r="B22" s="17" t="inlineStr">
        <is>
          <t>INE066A01021</t>
        </is>
      </c>
      <c r="C22" s="17" t="inlineStr">
        <is>
          <t>Automobiles</t>
        </is>
      </c>
      <c r="D22" s="156" t="n">
        <v>8604</v>
      </c>
      <c r="E22" s="7" t="n">
        <v>602.75</v>
      </c>
      <c r="F22" s="8" t="n">
        <v>0.0385</v>
      </c>
      <c r="G22" s="39" t="n"/>
    </row>
    <row r="23">
      <c r="A23" s="38" t="inlineStr">
        <is>
          <t>Bajaj Auto Ltd.</t>
        </is>
      </c>
      <c r="B23" s="17" t="inlineStr">
        <is>
          <t>INE917I01010</t>
        </is>
      </c>
      <c r="C23" s="17" t="inlineStr">
        <is>
          <t>Automobiles</t>
        </is>
      </c>
      <c r="D23" s="156" t="n">
        <v>6810</v>
      </c>
      <c r="E23" s="7" t="n">
        <v>591.01</v>
      </c>
      <c r="F23" s="8" t="n">
        <v>0.0378</v>
      </c>
      <c r="G23" s="39" t="n"/>
    </row>
    <row r="24">
      <c r="A24" s="38" t="inlineStr">
        <is>
          <t>Hero MotoCorp Ltd.</t>
        </is>
      </c>
      <c r="B24" s="17" t="inlineStr">
        <is>
          <t>INE158A01026</t>
        </is>
      </c>
      <c r="C24" s="17" t="inlineStr">
        <is>
          <t>Automobiles</t>
        </is>
      </c>
      <c r="D24" s="156" t="n">
        <v>9705</v>
      </c>
      <c r="E24" s="7" t="n">
        <v>531.11</v>
      </c>
      <c r="F24" s="8" t="n">
        <v>0.0339</v>
      </c>
      <c r="G24" s="39" t="n"/>
    </row>
    <row r="25">
      <c r="A25" s="38" t="inlineStr">
        <is>
          <t>Hindustan Aeronautics Ltd.</t>
        </is>
      </c>
      <c r="B25" s="17" t="inlineStr">
        <is>
          <t>INE066F01020</t>
        </is>
      </c>
      <c r="C25" s="17" t="inlineStr">
        <is>
          <t>Aerospace &amp; Defense</t>
        </is>
      </c>
      <c r="D25" s="156" t="n">
        <v>11003</v>
      </c>
      <c r="E25" s="7" t="n">
        <v>522.26</v>
      </c>
      <c r="F25" s="8" t="n">
        <v>0.0334</v>
      </c>
      <c r="G25" s="39" t="n"/>
    </row>
    <row r="26">
      <c r="A26" s="38" t="inlineStr">
        <is>
          <t>Dr. Reddy's Laboratories Ltd.</t>
        </is>
      </c>
      <c r="B26" s="17" t="inlineStr">
        <is>
          <t>INE089A01031</t>
        </is>
      </c>
      <c r="C26" s="17" t="inlineStr">
        <is>
          <t>Pharmaceuticals &amp; Biotechnology</t>
        </is>
      </c>
      <c r="D26" s="156" t="n">
        <v>35635</v>
      </c>
      <c r="E26" s="7" t="n">
        <v>436.07</v>
      </c>
      <c r="F26" s="8" t="n">
        <v>0.0279</v>
      </c>
      <c r="G26" s="39" t="n"/>
    </row>
    <row r="27">
      <c r="A27" s="38" t="inlineStr">
        <is>
          <t>VARUN BEVERAGES LIMITED</t>
        </is>
      </c>
      <c r="B27" s="17" t="inlineStr">
        <is>
          <t>INE200M01039</t>
        </is>
      </c>
      <c r="C27" s="17" t="inlineStr">
        <is>
          <t>Beverages</t>
        </is>
      </c>
      <c r="D27" s="156" t="n">
        <v>87785</v>
      </c>
      <c r="E27" s="7" t="n">
        <v>389.5</v>
      </c>
      <c r="F27" s="8" t="n">
        <v>0.0249</v>
      </c>
      <c r="G27" s="39" t="n"/>
    </row>
    <row r="28">
      <c r="A28" s="38" t="inlineStr">
        <is>
          <t>Pidilite Industries Ltd.</t>
        </is>
      </c>
      <c r="B28" s="17" t="inlineStr">
        <is>
          <t>INE318A01026</t>
        </is>
      </c>
      <c r="C28" s="17" t="inlineStr">
        <is>
          <t>Chemicals &amp; Petrochemicals</t>
        </is>
      </c>
      <c r="D28" s="156" t="n">
        <v>25477</v>
      </c>
      <c r="E28" s="7" t="n">
        <v>374</v>
      </c>
      <c r="F28" s="8" t="n">
        <v>0.0239</v>
      </c>
      <c r="G28" s="39" t="n"/>
    </row>
    <row r="29">
      <c r="A29" s="38" t="inlineStr">
        <is>
          <t>Tech Mahindra Ltd.</t>
        </is>
      </c>
      <c r="B29" s="17" t="inlineStr">
        <is>
          <t>INE669C01036</t>
        </is>
      </c>
      <c r="C29" s="17" t="inlineStr">
        <is>
          <t>IT - Software</t>
        </is>
      </c>
      <c r="D29" s="156" t="n">
        <v>26171</v>
      </c>
      <c r="E29" s="7" t="n">
        <v>366.47</v>
      </c>
      <c r="F29" s="8" t="n">
        <v>0.0234</v>
      </c>
      <c r="G29" s="39" t="n"/>
    </row>
    <row r="30">
      <c r="A30" s="38" t="inlineStr">
        <is>
          <t>Divi's Laboratories Ltd.</t>
        </is>
      </c>
      <c r="B30" s="17" t="inlineStr">
        <is>
          <t>INE361B01024</t>
        </is>
      </c>
      <c r="C30" s="17" t="inlineStr">
        <is>
          <t>Pharmaceuticals &amp; Biotechnology</t>
        </is>
      </c>
      <c r="D30" s="156" t="n">
        <v>6438</v>
      </c>
      <c r="E30" s="7" t="n">
        <v>366.29</v>
      </c>
      <c r="F30" s="8" t="n">
        <v>0.0234</v>
      </c>
      <c r="G30" s="39" t="n"/>
    </row>
    <row r="31">
      <c r="A31" s="38" t="inlineStr">
        <is>
          <t>LTIMindtree Ltd.</t>
        </is>
      </c>
      <c r="B31" s="17" t="inlineStr">
        <is>
          <t>INE214T01019</t>
        </is>
      </c>
      <c r="C31" s="17" t="inlineStr">
        <is>
          <t>IT - Software</t>
        </is>
      </c>
      <c r="D31" s="156" t="n">
        <v>6883</v>
      </c>
      <c r="E31" s="7" t="n">
        <v>354.99</v>
      </c>
      <c r="F31" s="8" t="n">
        <v>0.0227</v>
      </c>
      <c r="G31" s="39" t="n"/>
    </row>
    <row r="32">
      <c r="A32" s="38" t="inlineStr">
        <is>
          <t>Wipro Ltd.</t>
        </is>
      </c>
      <c r="B32" s="17" t="inlineStr">
        <is>
          <t>INE075A01022</t>
        </is>
      </c>
      <c r="C32" s="17" t="inlineStr">
        <is>
          <t>IT - Software</t>
        </is>
      </c>
      <c r="D32" s="156" t="n">
        <v>145001</v>
      </c>
      <c r="E32" s="7" t="n">
        <v>347.09</v>
      </c>
      <c r="F32" s="8" t="n">
        <v>0.0222</v>
      </c>
      <c r="G32" s="39" t="n"/>
    </row>
    <row r="33">
      <c r="A33" s="38" t="inlineStr">
        <is>
          <t>United Spirits Ltd.</t>
        </is>
      </c>
      <c r="B33" s="17" t="inlineStr">
        <is>
          <t>INE854D01024</t>
        </is>
      </c>
      <c r="C33" s="17" t="inlineStr">
        <is>
          <t>Beverages</t>
        </is>
      </c>
      <c r="D33" s="156" t="n">
        <v>23501</v>
      </c>
      <c r="E33" s="7" t="n">
        <v>311.22</v>
      </c>
      <c r="F33" s="8" t="n">
        <v>0.0199</v>
      </c>
      <c r="G33" s="39" t="n"/>
    </row>
    <row r="34">
      <c r="A34" s="38" t="inlineStr">
        <is>
          <t>Bosch Ltd.</t>
        </is>
      </c>
      <c r="B34" s="17" t="inlineStr">
        <is>
          <t>INE323A01026</t>
        </is>
      </c>
      <c r="C34" s="17" t="inlineStr">
        <is>
          <t>Auto Components</t>
        </is>
      </c>
      <c r="D34" s="156" t="n">
        <v>814</v>
      </c>
      <c r="E34" s="7" t="n">
        <v>310.5</v>
      </c>
      <c r="F34" s="8" t="n">
        <v>0.0198</v>
      </c>
      <c r="G34" s="39" t="n"/>
    </row>
    <row r="35">
      <c r="A35" s="38" t="inlineStr">
        <is>
          <t>Havells India Ltd.</t>
        </is>
      </c>
      <c r="B35" s="17" t="inlineStr">
        <is>
          <t>INE176B01034</t>
        </is>
      </c>
      <c r="C35" s="17" t="inlineStr">
        <is>
          <t>Consumer Durables</t>
        </is>
      </c>
      <c r="D35" s="156" t="n">
        <v>20654</v>
      </c>
      <c r="E35" s="7" t="n">
        <v>310.22</v>
      </c>
      <c r="F35" s="8" t="n">
        <v>0.0198</v>
      </c>
      <c r="G35" s="39" t="n"/>
    </row>
    <row r="36">
      <c r="A36" s="38" t="inlineStr">
        <is>
          <t>Godrej Consumer Products Ltd.</t>
        </is>
      </c>
      <c r="B36" s="17" t="inlineStr">
        <is>
          <t>INE102D01028</t>
        </is>
      </c>
      <c r="C36" s="17" t="inlineStr">
        <is>
          <t>Personal Products</t>
        </is>
      </c>
      <c r="D36" s="156" t="n">
        <v>25390</v>
      </c>
      <c r="E36" s="7" t="n">
        <v>296.28</v>
      </c>
      <c r="F36" s="8" t="n">
        <v>0.0189</v>
      </c>
      <c r="G36" s="39" t="n"/>
    </row>
    <row r="37">
      <c r="A37" s="38" t="inlineStr">
        <is>
          <t>ABB India Ltd.</t>
        </is>
      </c>
      <c r="B37" s="17" t="inlineStr">
        <is>
          <t>INE117A01022</t>
        </is>
      </c>
      <c r="C37" s="17" t="inlineStr">
        <is>
          <t>Electrical Equipment</t>
        </is>
      </c>
      <c r="D37" s="156" t="n">
        <v>5712</v>
      </c>
      <c r="E37" s="7" t="n">
        <v>296.07</v>
      </c>
      <c r="F37" s="8" t="n">
        <v>0.0189</v>
      </c>
      <c r="G37" s="39" t="n"/>
    </row>
    <row r="38">
      <c r="A38" s="38" t="inlineStr">
        <is>
          <t>Dabur India Ltd.</t>
        </is>
      </c>
      <c r="B38" s="17" t="inlineStr">
        <is>
          <t>INE016A01026</t>
        </is>
      </c>
      <c r="C38" s="17" t="inlineStr">
        <is>
          <t>Personal Products</t>
        </is>
      </c>
      <c r="D38" s="156" t="n">
        <v>55565</v>
      </c>
      <c r="E38" s="7" t="n">
        <v>272.99</v>
      </c>
      <c r="F38" s="8" t="n">
        <v>0.0174</v>
      </c>
      <c r="G38" s="39" t="n"/>
    </row>
    <row r="39">
      <c r="A39" s="38" t="inlineStr">
        <is>
          <t>Zydus Lifesciences Ltd.</t>
        </is>
      </c>
      <c r="B39" s="17" t="inlineStr">
        <is>
          <t>INE010B01027</t>
        </is>
      </c>
      <c r="C39" s="17" t="inlineStr">
        <is>
          <t>Pharmaceuticals &amp; Biotechnology</t>
        </is>
      </c>
      <c r="D39" s="156" t="n">
        <v>25874</v>
      </c>
      <c r="E39" s="7" t="n">
        <v>254.06</v>
      </c>
      <c r="F39" s="8" t="n">
        <v>0.0162</v>
      </c>
      <c r="G39" s="39" t="n"/>
    </row>
    <row r="40">
      <c r="A40" s="40" t="inlineStr">
        <is>
          <t>Sub Total</t>
        </is>
      </c>
      <c r="B40" s="18" t="n"/>
      <c r="C40" s="18" t="n"/>
      <c r="D40" s="157" t="n"/>
      <c r="E40" s="20" t="n">
        <v>15623.31</v>
      </c>
      <c r="F40" s="21" t="n">
        <v>0.9982</v>
      </c>
      <c r="G40" s="41" t="n"/>
    </row>
    <row r="41">
      <c r="A41" s="40" t="inlineStr">
        <is>
          <t>(b) Unlisted</t>
        </is>
      </c>
      <c r="B41" s="17" t="n"/>
      <c r="C41" s="17" t="n"/>
      <c r="D41" s="156" t="n"/>
      <c r="E41" s="7" t="n"/>
      <c r="F41" s="8" t="n"/>
      <c r="G41" s="39" t="n"/>
    </row>
    <row r="42">
      <c r="A42" s="40" t="inlineStr">
        <is>
          <t>Sub Total</t>
        </is>
      </c>
      <c r="B42" s="17" t="n"/>
      <c r="C42" s="17" t="n"/>
      <c r="D42" s="156" t="n"/>
      <c r="E42" s="22" t="inlineStr">
        <is>
          <t>NIL</t>
        </is>
      </c>
      <c r="F42" s="23" t="inlineStr">
        <is>
          <t>NIL</t>
        </is>
      </c>
      <c r="G42" s="39" t="n"/>
    </row>
    <row r="43">
      <c r="A43" s="42" t="inlineStr">
        <is>
          <t>TOTAL</t>
        </is>
      </c>
      <c r="B43" s="145" t="n"/>
      <c r="C43" s="145" t="n"/>
      <c r="D43" s="158" t="n"/>
      <c r="E43" s="14" t="n">
        <v>15623.31</v>
      </c>
      <c r="F43" s="15" t="n">
        <v>0.9982</v>
      </c>
      <c r="G43" s="41" t="n"/>
    </row>
    <row r="44">
      <c r="A44" s="38" t="n"/>
      <c r="B44" s="17" t="n"/>
      <c r="C44" s="17" t="n"/>
      <c r="D44" s="156" t="n"/>
      <c r="E44" s="7" t="n"/>
      <c r="F44" s="8" t="n"/>
      <c r="G44" s="39" t="n"/>
    </row>
    <row r="45">
      <c r="A45" s="38" t="n"/>
      <c r="B45" s="17" t="n"/>
      <c r="C45" s="17" t="n"/>
      <c r="D45" s="156" t="n"/>
      <c r="E45" s="7" t="n"/>
      <c r="F45" s="8" t="n"/>
      <c r="G45" s="39" t="n"/>
    </row>
    <row r="46">
      <c r="A46" s="40" t="inlineStr">
        <is>
          <t>TREPS / Reverse Repo</t>
        </is>
      </c>
      <c r="B46" s="17" t="n"/>
      <c r="C46" s="17" t="n"/>
      <c r="D46" s="156" t="n"/>
      <c r="E46" s="7" t="n"/>
      <c r="F46" s="8" t="n"/>
      <c r="G46" s="39" t="n"/>
    </row>
    <row r="47">
      <c r="A47" s="38" t="inlineStr">
        <is>
          <t>Clearing Corporation of India Ltd.</t>
        </is>
      </c>
      <c r="B47" s="17" t="n"/>
      <c r="C47" s="17" t="n"/>
      <c r="D47" s="156" t="n"/>
      <c r="E47" s="7" t="n">
        <v>49.99</v>
      </c>
      <c r="F47" s="8" t="n">
        <v>0.0032</v>
      </c>
      <c r="G47" s="39" t="n">
        <v>0.05471</v>
      </c>
    </row>
    <row r="48">
      <c r="A48" s="40" t="inlineStr">
        <is>
          <t>Sub Total</t>
        </is>
      </c>
      <c r="B48" s="18" t="n"/>
      <c r="C48" s="18" t="n"/>
      <c r="D48" s="157" t="n"/>
      <c r="E48" s="20" t="n">
        <v>49.99</v>
      </c>
      <c r="F48" s="21" t="n">
        <v>0.0032</v>
      </c>
      <c r="G48" s="41" t="n"/>
    </row>
    <row r="49">
      <c r="A49" s="38" t="n"/>
      <c r="B49" s="17" t="n"/>
      <c r="C49" s="17" t="n"/>
      <c r="D49" s="156" t="n"/>
      <c r="E49" s="7" t="n"/>
      <c r="F49" s="8" t="n"/>
      <c r="G49" s="39" t="n"/>
    </row>
    <row r="50">
      <c r="A50" s="42" t="inlineStr">
        <is>
          <t>TOTAL</t>
        </is>
      </c>
      <c r="B50" s="145" t="n"/>
      <c r="C50" s="145" t="n"/>
      <c r="D50" s="158" t="n"/>
      <c r="E50" s="20" t="n">
        <v>49.99</v>
      </c>
      <c r="F50" s="21" t="n">
        <v>0.0032</v>
      </c>
      <c r="G50" s="41" t="n"/>
    </row>
    <row r="51">
      <c r="A51" s="38" t="inlineStr">
        <is>
          <t>Accrued Interest</t>
        </is>
      </c>
      <c r="B51" s="17" t="n"/>
      <c r="C51" s="17" t="n"/>
      <c r="D51" s="156" t="n"/>
      <c r="E51" s="7" t="n">
        <v>0.0074934</v>
      </c>
      <c r="F51" s="59" t="inlineStr">
        <is>
          <t>$0.00%</t>
        </is>
      </c>
      <c r="G51" s="39" t="n"/>
    </row>
    <row r="52">
      <c r="A52" s="38" t="inlineStr">
        <is>
          <t>Net Receivables/(Payables)</t>
        </is>
      </c>
      <c r="B52" s="17" t="n"/>
      <c r="C52" s="17" t="n"/>
      <c r="D52" s="156" t="n"/>
      <c r="E52" s="159" t="n">
        <v>-22.5874934</v>
      </c>
      <c r="F52" s="160" t="n">
        <v>-0.0014</v>
      </c>
      <c r="G52" s="39" t="n">
        <v>0.05471</v>
      </c>
    </row>
    <row r="53">
      <c r="A53" s="45" t="inlineStr">
        <is>
          <t>GRAND TOTAL</t>
        </is>
      </c>
      <c r="B53" s="19" t="n"/>
      <c r="C53" s="19" t="n"/>
      <c r="D53" s="161" t="n"/>
      <c r="E53" s="14" t="n">
        <v>15650.72</v>
      </c>
      <c r="F53" s="15" t="n">
        <v>1</v>
      </c>
      <c r="G53" s="46" t="n"/>
    </row>
    <row r="54">
      <c r="A54" s="29" t="n"/>
      <c r="G54" s="30" t="n"/>
    </row>
    <row r="55">
      <c r="A55" s="47" t="inlineStr">
        <is>
          <t xml:space="preserve">$ Less than 0.01% of Net Asset Value </t>
        </is>
      </c>
      <c r="G55" s="30" t="n"/>
    </row>
    <row r="56">
      <c r="A56" s="29" t="n"/>
      <c r="G56" s="30" t="n"/>
    </row>
    <row r="57">
      <c r="A57" s="47" t="inlineStr">
        <is>
          <t>Notes:</t>
        </is>
      </c>
      <c r="G57" s="30" t="n"/>
    </row>
    <row r="58">
      <c r="A58" s="48" t="inlineStr">
        <is>
          <t>1. Security in default beyond its maturiy date</t>
        </is>
      </c>
      <c r="B58" s="49" t="inlineStr">
        <is>
          <t>NIL</t>
        </is>
      </c>
      <c r="G58" s="30" t="n"/>
    </row>
    <row r="59">
      <c r="A59" s="29" t="inlineStr">
        <is>
          <t>2. Net Asset Value (Rs. per unit)</t>
        </is>
      </c>
      <c r="G59" s="30" t="n"/>
    </row>
    <row r="60">
      <c r="A60" s="29" t="inlineStr">
        <is>
          <t>Plan /option (Face Value 10)</t>
        </is>
      </c>
      <c r="B60" s="49" t="inlineStr">
        <is>
          <t>As on</t>
        </is>
      </c>
      <c r="C60" s="49" t="inlineStr">
        <is>
          <t>As on</t>
        </is>
      </c>
      <c r="G60" s="30" t="n"/>
    </row>
    <row r="61">
      <c r="A61" s="29" t="n"/>
      <c r="B61" s="50" t="n">
        <v>45747</v>
      </c>
      <c r="C61" s="50" t="n">
        <v>45930</v>
      </c>
      <c r="G61" s="30" t="n"/>
    </row>
    <row r="62">
      <c r="A62" s="29" t="inlineStr">
        <is>
          <t>Direct Plan Growth Option</t>
        </is>
      </c>
      <c r="B62" t="n">
        <v>13.4989</v>
      </c>
      <c r="C62" t="n">
        <v>14.4953</v>
      </c>
      <c r="G62" s="51" t="n"/>
    </row>
    <row r="63">
      <c r="A63" s="29" t="inlineStr">
        <is>
          <t>Direct Plan IDCW Option</t>
        </is>
      </c>
      <c r="B63" s="165" t="n">
        <v>13.31</v>
      </c>
      <c r="C63" t="n">
        <v>14.2926</v>
      </c>
      <c r="G63" s="51" t="n"/>
    </row>
    <row r="64">
      <c r="A64" s="29" t="inlineStr">
        <is>
          <t>Regular Plan Growth Option</t>
        </is>
      </c>
      <c r="B64" t="n">
        <v>13.2038</v>
      </c>
      <c r="C64" t="n">
        <v>14.1369</v>
      </c>
      <c r="G64" s="51" t="n"/>
    </row>
    <row r="65">
      <c r="A65" s="29" t="inlineStr">
        <is>
          <t>Regular Plan IDCW Option</t>
        </is>
      </c>
      <c r="B65" s="165" t="n">
        <v>13.203</v>
      </c>
      <c r="C65" t="n">
        <v>14.1359</v>
      </c>
      <c r="G65" s="51" t="n"/>
    </row>
    <row r="66">
      <c r="A66" s="29" t="n"/>
      <c r="G66" s="51" t="n"/>
    </row>
    <row r="67">
      <c r="A67" s="29" t="inlineStr">
        <is>
          <t xml:space="preserve">3. Total Dividend (Net) declared during the half year period </t>
        </is>
      </c>
      <c r="B67" s="49" t="inlineStr">
        <is>
          <t>NIL</t>
        </is>
      </c>
      <c r="G67" s="30" t="n"/>
    </row>
    <row r="68">
      <c r="A68" s="29" t="inlineStr">
        <is>
          <t>4. Bonus was declared during the half year period</t>
        </is>
      </c>
      <c r="B68" s="49" t="inlineStr">
        <is>
          <t>NIL</t>
        </is>
      </c>
      <c r="G68" s="30" t="n"/>
    </row>
    <row r="69">
      <c r="A69" s="48" t="inlineStr">
        <is>
          <t>5. Investment in Repo of Corporate Debt Securities as at September 30, 2025</t>
        </is>
      </c>
      <c r="B69" s="49" t="inlineStr">
        <is>
          <t>NIL</t>
        </is>
      </c>
      <c r="G69" s="30" t="n"/>
    </row>
    <row r="70">
      <c r="A70" s="48" t="inlineStr">
        <is>
          <t>6. Investment in foreign securities/ADRs/GDRs as at September 30,2025</t>
        </is>
      </c>
      <c r="B70" s="49" t="inlineStr">
        <is>
          <t>NIL</t>
        </is>
      </c>
      <c r="G70" s="30" t="n"/>
    </row>
    <row r="71">
      <c r="A71" s="29" t="inlineStr">
        <is>
          <t>7. Portfolio Turnover Ratio</t>
        </is>
      </c>
      <c r="B71" s="52" t="n">
        <v>0.5689</v>
      </c>
      <c r="G71" s="30" t="n"/>
    </row>
    <row r="72" ht="29" customHeight="1">
      <c r="A72" s="48" t="inlineStr">
        <is>
          <t>8. Total gross exposure to derivative instruments (excluding reversed positions) as at September 30, 2025 (Rs. in Lakhs)</t>
        </is>
      </c>
      <c r="B72" s="49" t="inlineStr">
        <is>
          <t>NIL</t>
        </is>
      </c>
      <c r="G72" s="30" t="n"/>
    </row>
    <row r="73" ht="29" customHeight="1">
      <c r="A73" s="48" t="inlineStr">
        <is>
          <t>9. Margin Deposits includes Margin money placed on derivatives other than margin money placed with bank</t>
        </is>
      </c>
      <c r="B73" s="49" t="inlineStr">
        <is>
          <t>NIL</t>
        </is>
      </c>
      <c r="G73" s="30" t="n"/>
    </row>
    <row r="74" ht="29" customHeight="1">
      <c r="A74" s="48" t="inlineStr">
        <is>
          <t>10. Value of investment made by other schemes under same management (Rs. In Lakhs)</t>
        </is>
      </c>
      <c r="B74" s="49" t="inlineStr">
        <is>
          <t>NIL</t>
        </is>
      </c>
      <c r="G74" s="30" t="n"/>
    </row>
    <row r="75">
      <c r="A75" s="48" t="inlineStr">
        <is>
          <t>11. Number of instance of deviation In valuation of securities</t>
        </is>
      </c>
      <c r="B75" s="49" t="inlineStr">
        <is>
          <t>NIL</t>
        </is>
      </c>
      <c r="G75" s="30" t="n"/>
    </row>
    <row r="76" ht="15" customHeight="1" thickBot="1">
      <c r="A76" s="54" t="inlineStr">
        <is>
          <t>12. Total value and percentage of illiquid equity shares / securities</t>
        </is>
      </c>
      <c r="B76" s="55" t="inlineStr">
        <is>
          <t>NIL</t>
        </is>
      </c>
      <c r="C76" s="56" t="n"/>
      <c r="D76" s="56" t="n"/>
      <c r="E76" s="56" t="n"/>
      <c r="F76" s="56" t="n"/>
      <c r="G76" s="57" t="n"/>
    </row>
    <row r="78" ht="70" customHeight="1">
      <c r="A78" s="177" t="inlineStr">
        <is>
          <t>Scheme Name</t>
        </is>
      </c>
      <c r="B78" s="177" t="inlineStr">
        <is>
          <t>Risk- O - Meter</t>
        </is>
      </c>
      <c r="C78" s="177" t="inlineStr">
        <is>
          <t>Benchmark of the Scheme</t>
        </is>
      </c>
      <c r="D78" s="177" t="inlineStr">
        <is>
          <t>Benchmark Risk-o-meter</t>
        </is>
      </c>
    </row>
    <row r="79" ht="70" customHeight="1">
      <c r="A79" s="177" t="inlineStr">
        <is>
          <t>Edelweiss NIFTY 100 Quality 30 Index Fund</t>
        </is>
      </c>
      <c r="B79" s="177" t="n"/>
      <c r="C79" s="177" t="inlineStr">
        <is>
          <t>Nifty 100 Quality 30 Index - TRI</t>
        </is>
      </c>
      <c r="D79" s="177" t="n"/>
      <c r="E79" t="inlineStr"/>
    </row>
  </sheetData>
  <mergeCells count="2">
    <mergeCell ref="A3:G3"/>
    <mergeCell ref="A4:G4"/>
  </mergeCells>
  <pageMargins left="0.7" right="0.7" top="0.75" bottom="0.75" header="0.3" footer="0.3"/>
  <pageSetup orientation="portrait" horizontalDpi="300" verticalDpi="300"/>
  <drawing xmlns:r="http://schemas.openxmlformats.org/officeDocument/2006/relationships" r:id="rId1"/>
</worksheet>
</file>

<file path=xl/worksheets/sheet42.xml><?xml version="1.0" encoding="utf-8"?>
<worksheet xmlns="http://schemas.openxmlformats.org/spreadsheetml/2006/main">
  <sheetPr>
    <outlinePr summaryBelow="1" summaryRight="1"/>
    <pageSetUpPr/>
  </sheetPr>
  <dimension ref="A1:H298"/>
  <sheetViews>
    <sheetView showGridLines="0" workbookViewId="0">
      <pane ySplit="6" topLeftCell="A7" activePane="bottomLeft" state="frozen"/>
      <selection activeCell="A7" sqref="A7"/>
      <selection pane="bottomLeft" activeCell="A7" sqref="A7"/>
    </sheetView>
  </sheetViews>
  <sheetFormatPr baseColWidth="8" defaultRowHeight="14.5"/>
  <cols>
    <col width="68.81640625" customWidth="1" min="1" max="1"/>
    <col width="22" customWidth="1" min="2" max="2"/>
    <col width="26.7265625" customWidth="1" min="3" max="3"/>
    <col width="22" customWidth="1" min="4" max="4"/>
    <col width="16.453125" customWidth="1" min="5" max="5"/>
    <col width="22" customWidth="1" min="6" max="6"/>
    <col width="6.1796875" bestFit="1" customWidth="1" style="2" min="7" max="7"/>
    <col width="70.26953125" bestFit="1" customWidth="1" min="12" max="12"/>
    <col width="10.81640625" bestFit="1" customWidth="1" min="13" max="13"/>
    <col width="10.54296875" bestFit="1" customWidth="1" min="14" max="14"/>
    <col width="12" bestFit="1" customWidth="1" min="15" max="15"/>
    <col width="12.54296875" customWidth="1" min="16" max="16"/>
  </cols>
  <sheetData>
    <row r="1">
      <c r="A1" s="85" t="inlineStr">
        <is>
          <t>Edelweiss Mutual Fund</t>
        </is>
      </c>
    </row>
    <row r="2" ht="29.5" customHeight="1" thickBot="1">
      <c r="A2" s="86" t="inlineStr">
        <is>
          <t xml:space="preserve">Edelweiss House, 10th Floor, Off. C.S.T. Road, Kalina, Santacruz (E), Mumbai 400098, Maharashtra  </t>
        </is>
      </c>
    </row>
    <row r="3" ht="36.75" customHeight="1">
      <c r="A3" s="148" t="inlineStr">
        <is>
          <t>PORTFOLIO STATEMENT OF EDELWEISS NIFTY LARGEMIDCAP 250 ETF AS ON SEPTEMBER 30, 2025</t>
        </is>
      </c>
      <c r="B3" s="149" t="n"/>
      <c r="C3" s="149" t="n"/>
      <c r="D3" s="149" t="n"/>
      <c r="E3" s="149" t="n"/>
      <c r="F3" s="149" t="n"/>
      <c r="G3" s="150" t="n"/>
      <c r="H3" s="28">
        <f>HYPERLINK("[EDEL_HY Portfolio 30-Sep-2025 Final.xlsx]Index!A1","Index")</f>
        <v/>
      </c>
    </row>
    <row r="4" ht="19.5" customHeight="1">
      <c r="A4" s="151" t="inlineStr">
        <is>
          <t>(An open-ended exchange traded scheme replicating/tracking Nifty LargeMidcap 250 Total Return Index)</t>
        </is>
      </c>
      <c r="G4" s="51" t="n"/>
    </row>
    <row r="5">
      <c r="A5" s="29" t="n"/>
      <c r="G5" s="30" t="n"/>
    </row>
    <row r="6" ht="48" customHeight="1">
      <c r="A6" s="31" t="inlineStr">
        <is>
          <t>Name of the Instrument</t>
        </is>
      </c>
      <c r="B6" s="32" t="inlineStr">
        <is>
          <t>ISIN</t>
        </is>
      </c>
      <c r="C6" s="32" t="inlineStr">
        <is>
          <t>Rating/Industry</t>
        </is>
      </c>
      <c r="D6" s="152" t="inlineStr">
        <is>
          <t>Quantity</t>
        </is>
      </c>
      <c r="E6" s="34" t="inlineStr">
        <is>
          <t>Market/Fair Value(Rs. In Lacs)</t>
        </is>
      </c>
      <c r="F6" s="34" t="inlineStr">
        <is>
          <t>% to Net Assets</t>
        </is>
      </c>
      <c r="G6" s="35" t="inlineStr">
        <is>
          <t>YIELD</t>
        </is>
      </c>
    </row>
    <row r="7">
      <c r="A7" s="36" t="n"/>
      <c r="B7" s="16" t="n"/>
      <c r="C7" s="16" t="n"/>
      <c r="D7" s="153" t="n"/>
      <c r="E7" s="154" t="n"/>
      <c r="F7" s="155" t="n"/>
      <c r="G7" s="37" t="n"/>
    </row>
    <row r="8">
      <c r="A8" s="40" t="inlineStr">
        <is>
          <t>Equity &amp; Equity related</t>
        </is>
      </c>
      <c r="B8" s="17" t="n"/>
      <c r="C8" s="17" t="n"/>
      <c r="D8" s="156" t="n"/>
      <c r="E8" s="7" t="n"/>
      <c r="F8" s="8" t="n"/>
      <c r="G8" s="39" t="n"/>
    </row>
    <row r="9">
      <c r="A9" s="40" t="inlineStr">
        <is>
          <t>(a)Listed / Awaiting listing on Stock Exchanges</t>
        </is>
      </c>
      <c r="B9" s="17" t="n"/>
      <c r="C9" s="17" t="n"/>
      <c r="D9" s="156" t="n"/>
      <c r="E9" s="7" t="n"/>
      <c r="F9" s="8" t="n"/>
      <c r="G9" s="39" t="n"/>
    </row>
    <row r="10">
      <c r="A10" s="38" t="inlineStr">
        <is>
          <t>HDFC Bank Ltd.</t>
        </is>
      </c>
      <c r="B10" s="17" t="inlineStr">
        <is>
          <t>INE040A01034</t>
        </is>
      </c>
      <c r="C10" s="17" t="inlineStr">
        <is>
          <t>Banks</t>
        </is>
      </c>
      <c r="D10" s="156" t="n">
        <v>41961</v>
      </c>
      <c r="E10" s="7" t="n">
        <v>399.05</v>
      </c>
      <c r="F10" s="8" t="n">
        <v>0.0536</v>
      </c>
      <c r="G10" s="39" t="n"/>
    </row>
    <row r="11">
      <c r="A11" s="38" t="inlineStr">
        <is>
          <t>ICICI Bank Ltd.</t>
        </is>
      </c>
      <c r="B11" s="17" t="inlineStr">
        <is>
          <t>INE090A01021</t>
        </is>
      </c>
      <c r="C11" s="17" t="inlineStr">
        <is>
          <t>Banks</t>
        </is>
      </c>
      <c r="D11" s="156" t="n">
        <v>19606</v>
      </c>
      <c r="E11" s="7" t="n">
        <v>264.29</v>
      </c>
      <c r="F11" s="8" t="n">
        <v>0.0355</v>
      </c>
      <c r="G11" s="39" t="n"/>
    </row>
    <row r="12">
      <c r="A12" s="38" t="inlineStr">
        <is>
          <t>Reliance Industries Ltd.</t>
        </is>
      </c>
      <c r="B12" s="17" t="inlineStr">
        <is>
          <t>INE002A01018</t>
        </is>
      </c>
      <c r="C12" s="17" t="inlineStr">
        <is>
          <t>Petroleum Products</t>
        </is>
      </c>
      <c r="D12" s="156" t="n">
        <v>18598</v>
      </c>
      <c r="E12" s="7" t="n">
        <v>253.68</v>
      </c>
      <c r="F12" s="8" t="n">
        <v>0.0341</v>
      </c>
      <c r="G12" s="39" t="n"/>
    </row>
    <row r="13">
      <c r="A13" s="38" t="inlineStr">
        <is>
          <t>Infosys Ltd.</t>
        </is>
      </c>
      <c r="B13" s="17" t="inlineStr">
        <is>
          <t>INE009A01021</t>
        </is>
      </c>
      <c r="C13" s="17" t="inlineStr">
        <is>
          <t>IT - Software</t>
        </is>
      </c>
      <c r="D13" s="156" t="n">
        <v>9898</v>
      </c>
      <c r="E13" s="7" t="n">
        <v>142.71</v>
      </c>
      <c r="F13" s="8" t="n">
        <v>0.0192</v>
      </c>
      <c r="G13" s="39" t="n"/>
    </row>
    <row r="14">
      <c r="A14" s="38" t="inlineStr">
        <is>
          <t>Bharti Airtel Ltd.</t>
        </is>
      </c>
      <c r="B14" s="17" t="inlineStr">
        <is>
          <t>INE397D01024</t>
        </is>
      </c>
      <c r="C14" s="17" t="inlineStr">
        <is>
          <t>Telecom - Services</t>
        </is>
      </c>
      <c r="D14" s="156" t="n">
        <v>7488</v>
      </c>
      <c r="E14" s="7" t="n">
        <v>140.65</v>
      </c>
      <c r="F14" s="8" t="n">
        <v>0.0189</v>
      </c>
      <c r="G14" s="39" t="n"/>
    </row>
    <row r="15">
      <c r="A15" s="38" t="inlineStr">
        <is>
          <t>Larsen &amp; Toubro Ltd.</t>
        </is>
      </c>
      <c r="B15" s="17" t="inlineStr">
        <is>
          <t>INE018A01030</t>
        </is>
      </c>
      <c r="C15" s="17" t="inlineStr">
        <is>
          <t>Construction</t>
        </is>
      </c>
      <c r="D15" s="156" t="n">
        <v>3227</v>
      </c>
      <c r="E15" s="7" t="n">
        <v>118.08</v>
      </c>
      <c r="F15" s="8" t="n">
        <v>0.0159</v>
      </c>
      <c r="G15" s="39" t="n"/>
    </row>
    <row r="16">
      <c r="A16" s="38" t="inlineStr">
        <is>
          <t>ITC Ltd.</t>
        </is>
      </c>
      <c r="B16" s="17" t="inlineStr">
        <is>
          <t>INE154A01025</t>
        </is>
      </c>
      <c r="C16" s="17" t="inlineStr">
        <is>
          <t>Diversified FMCG</t>
        </is>
      </c>
      <c r="D16" s="156" t="n">
        <v>26471</v>
      </c>
      <c r="E16" s="7" t="n">
        <v>106.29</v>
      </c>
      <c r="F16" s="8" t="n">
        <v>0.0143</v>
      </c>
      <c r="G16" s="39" t="n"/>
    </row>
    <row r="17">
      <c r="A17" s="38" t="inlineStr">
        <is>
          <t>State Bank of India</t>
        </is>
      </c>
      <c r="B17" s="17" t="inlineStr">
        <is>
          <t>INE062A01020</t>
        </is>
      </c>
      <c r="C17" s="17" t="inlineStr">
        <is>
          <t>Banks</t>
        </is>
      </c>
      <c r="D17" s="156" t="n">
        <v>11398</v>
      </c>
      <c r="E17" s="7" t="n">
        <v>99.44</v>
      </c>
      <c r="F17" s="8" t="n">
        <v>0.0134</v>
      </c>
      <c r="G17" s="39" t="n"/>
    </row>
    <row r="18">
      <c r="A18" s="38" t="inlineStr">
        <is>
          <t>Axis Bank Ltd.</t>
        </is>
      </c>
      <c r="B18" s="17" t="inlineStr">
        <is>
          <t>INE238A01034</t>
        </is>
      </c>
      <c r="C18" s="17" t="inlineStr">
        <is>
          <t>Banks</t>
        </is>
      </c>
      <c r="D18" s="156" t="n">
        <v>7866</v>
      </c>
      <c r="E18" s="7" t="n">
        <v>89.01000000000001</v>
      </c>
      <c r="F18" s="8" t="n">
        <v>0.012</v>
      </c>
      <c r="G18" s="39" t="n"/>
    </row>
    <row r="19">
      <c r="A19" s="38" t="inlineStr">
        <is>
          <t>BSE Ltd.</t>
        </is>
      </c>
      <c r="B19" s="17" t="inlineStr">
        <is>
          <t>INE118H01025</t>
        </is>
      </c>
      <c r="C19" s="17" t="inlineStr">
        <is>
          <t>Capital Markets</t>
        </is>
      </c>
      <c r="D19" s="156" t="n">
        <v>4201</v>
      </c>
      <c r="E19" s="7" t="n">
        <v>85.70999999999999</v>
      </c>
      <c r="F19" s="8" t="n">
        <v>0.0115</v>
      </c>
      <c r="G19" s="39" t="n"/>
    </row>
    <row r="20">
      <c r="A20" s="38" t="inlineStr">
        <is>
          <t>Mahindra &amp; Mahindra Ltd.</t>
        </is>
      </c>
      <c r="B20" s="17" t="inlineStr">
        <is>
          <t>INE101A01026</t>
        </is>
      </c>
      <c r="C20" s="17" t="inlineStr">
        <is>
          <t>Automobiles</t>
        </is>
      </c>
      <c r="D20" s="156" t="n">
        <v>2435</v>
      </c>
      <c r="E20" s="7" t="n">
        <v>83.45</v>
      </c>
      <c r="F20" s="8" t="n">
        <v>0.0112</v>
      </c>
      <c r="G20" s="39" t="n"/>
    </row>
    <row r="21">
      <c r="A21" s="38" t="inlineStr">
        <is>
          <t>Tata Consultancy Services Ltd.</t>
        </is>
      </c>
      <c r="B21" s="17" t="inlineStr">
        <is>
          <t>INE467B01029</t>
        </is>
      </c>
      <c r="C21" s="17" t="inlineStr">
        <is>
          <t>IT - Software</t>
        </is>
      </c>
      <c r="D21" s="156" t="n">
        <v>2806</v>
      </c>
      <c r="E21" s="7" t="n">
        <v>81.05</v>
      </c>
      <c r="F21" s="8" t="n">
        <v>0.0109</v>
      </c>
      <c r="G21" s="39" t="n"/>
    </row>
    <row r="22">
      <c r="A22" s="38" t="inlineStr">
        <is>
          <t>Kotak Mahindra Bank Ltd.</t>
        </is>
      </c>
      <c r="B22" s="17" t="inlineStr">
        <is>
          <t>INE237A01028</t>
        </is>
      </c>
      <c r="C22" s="17" t="inlineStr">
        <is>
          <t>Banks</t>
        </is>
      </c>
      <c r="D22" s="156" t="n">
        <v>4041</v>
      </c>
      <c r="E22" s="7" t="n">
        <v>80.53</v>
      </c>
      <c r="F22" s="8" t="n">
        <v>0.0108</v>
      </c>
      <c r="G22" s="39" t="n"/>
    </row>
    <row r="23">
      <c r="A23" s="38" t="inlineStr">
        <is>
          <t>Bajaj Finance Ltd.</t>
        </is>
      </c>
      <c r="B23" s="17" t="inlineStr">
        <is>
          <t>INE296A01032</t>
        </is>
      </c>
      <c r="C23" s="17" t="inlineStr">
        <is>
          <t>Finance</t>
        </is>
      </c>
      <c r="D23" s="156" t="n">
        <v>7309</v>
      </c>
      <c r="E23" s="7" t="n">
        <v>73.01000000000001</v>
      </c>
      <c r="F23" s="8" t="n">
        <v>0.0098</v>
      </c>
      <c r="G23" s="39" t="n"/>
    </row>
    <row r="24">
      <c r="A24" s="38" t="inlineStr">
        <is>
          <t>Hero MotoCorp Ltd.</t>
        </is>
      </c>
      <c r="B24" s="17" t="inlineStr">
        <is>
          <t>INE158A01026</t>
        </is>
      </c>
      <c r="C24" s="17" t="inlineStr">
        <is>
          <t>Automobiles</t>
        </is>
      </c>
      <c r="D24" s="156" t="n">
        <v>1323</v>
      </c>
      <c r="E24" s="7" t="n">
        <v>72.40000000000001</v>
      </c>
      <c r="F24" s="8" t="n">
        <v>0.0097</v>
      </c>
      <c r="G24" s="39" t="n"/>
    </row>
    <row r="25">
      <c r="A25" s="38" t="inlineStr">
        <is>
          <t>Dixon Technologies (India) Ltd.</t>
        </is>
      </c>
      <c r="B25" s="17" t="inlineStr">
        <is>
          <t>INE935N01020</t>
        </is>
      </c>
      <c r="C25" s="17" t="inlineStr">
        <is>
          <t>Consumer Durables</t>
        </is>
      </c>
      <c r="D25" s="156" t="n">
        <v>423</v>
      </c>
      <c r="E25" s="7" t="n">
        <v>69.04000000000001</v>
      </c>
      <c r="F25" s="8" t="n">
        <v>0.009299999999999999</v>
      </c>
      <c r="G25" s="39" t="n"/>
    </row>
    <row r="26">
      <c r="A26" s="38" t="inlineStr">
        <is>
          <t>Suzlon Energy Ltd.</t>
        </is>
      </c>
      <c r="B26" s="17" t="inlineStr">
        <is>
          <t>INE040H01021</t>
        </is>
      </c>
      <c r="C26" s="17" t="inlineStr">
        <is>
          <t>Electrical Equipment</t>
        </is>
      </c>
      <c r="D26" s="156" t="n">
        <v>124742</v>
      </c>
      <c r="E26" s="7" t="n">
        <v>68.67</v>
      </c>
      <c r="F26" s="8" t="n">
        <v>0.0092</v>
      </c>
      <c r="G26" s="39" t="n"/>
    </row>
    <row r="27">
      <c r="A27" s="38" t="inlineStr">
        <is>
          <t>Eternal Ltd.</t>
        </is>
      </c>
      <c r="B27" s="17" t="inlineStr">
        <is>
          <t>INE758T01015</t>
        </is>
      </c>
      <c r="C27" s="17" t="inlineStr">
        <is>
          <t>Retailing</t>
        </is>
      </c>
      <c r="D27" s="156" t="n">
        <v>19132</v>
      </c>
      <c r="E27" s="7" t="n">
        <v>62.27</v>
      </c>
      <c r="F27" s="8" t="n">
        <v>0.008399999999999999</v>
      </c>
      <c r="G27" s="39" t="n"/>
    </row>
    <row r="28">
      <c r="A28" s="38" t="inlineStr">
        <is>
          <t>Hindustan Unilever Ltd.</t>
        </is>
      </c>
      <c r="B28" s="17" t="inlineStr">
        <is>
          <t>INE030A01027</t>
        </is>
      </c>
      <c r="C28" s="17" t="inlineStr">
        <is>
          <t>Diversified FMCG</t>
        </is>
      </c>
      <c r="D28" s="156" t="n">
        <v>2438</v>
      </c>
      <c r="E28" s="7" t="n">
        <v>61.3</v>
      </c>
      <c r="F28" s="8" t="n">
        <v>0.008200000000000001</v>
      </c>
      <c r="G28" s="39" t="n"/>
    </row>
    <row r="29">
      <c r="A29" s="38" t="inlineStr">
        <is>
          <t>PB Fintech Ltd.</t>
        </is>
      </c>
      <c r="B29" s="17" t="inlineStr">
        <is>
          <t>INE417T01026</t>
        </is>
      </c>
      <c r="C29" s="17" t="inlineStr">
        <is>
          <t>Financial Technology (Fintech)</t>
        </is>
      </c>
      <c r="D29" s="156" t="n">
        <v>3469</v>
      </c>
      <c r="E29" s="7" t="n">
        <v>59.04</v>
      </c>
      <c r="F29" s="8" t="n">
        <v>0.007900000000000001</v>
      </c>
      <c r="G29" s="39" t="n"/>
    </row>
    <row r="30">
      <c r="A30" s="38" t="inlineStr">
        <is>
          <t>HDFC Asset Management Company Ltd.</t>
        </is>
      </c>
      <c r="B30" s="17" t="inlineStr">
        <is>
          <t>INE127D01025</t>
        </is>
      </c>
      <c r="C30" s="17" t="inlineStr">
        <is>
          <t>Capital Markets</t>
        </is>
      </c>
      <c r="D30" s="156" t="n">
        <v>1046</v>
      </c>
      <c r="E30" s="7" t="n">
        <v>57.87</v>
      </c>
      <c r="F30" s="8" t="n">
        <v>0.0078</v>
      </c>
      <c r="G30" s="39" t="n"/>
    </row>
    <row r="31">
      <c r="A31" s="38" t="inlineStr">
        <is>
          <t>Maruti Suzuki India Ltd.</t>
        </is>
      </c>
      <c r="B31" s="17" t="inlineStr">
        <is>
          <t>INE585B01010</t>
        </is>
      </c>
      <c r="C31" s="17" t="inlineStr">
        <is>
          <t>Automobiles</t>
        </is>
      </c>
      <c r="D31" s="156" t="n">
        <v>361</v>
      </c>
      <c r="E31" s="7" t="n">
        <v>57.86</v>
      </c>
      <c r="F31" s="8" t="n">
        <v>0.0078</v>
      </c>
      <c r="G31" s="39" t="n"/>
    </row>
    <row r="32">
      <c r="A32" s="38" t="inlineStr">
        <is>
          <t>Coforge Ltd.</t>
        </is>
      </c>
      <c r="B32" s="17" t="inlineStr">
        <is>
          <t>INE591G01025</t>
        </is>
      </c>
      <c r="C32" s="17" t="inlineStr">
        <is>
          <t>IT - Software</t>
        </is>
      </c>
      <c r="D32" s="156" t="n">
        <v>3437</v>
      </c>
      <c r="E32" s="7" t="n">
        <v>54.68</v>
      </c>
      <c r="F32" s="8" t="n">
        <v>0.0073</v>
      </c>
      <c r="G32" s="39" t="n"/>
    </row>
    <row r="33">
      <c r="A33" s="38" t="inlineStr">
        <is>
          <t>Cummins India Ltd.</t>
        </is>
      </c>
      <c r="B33" s="17" t="inlineStr">
        <is>
          <t>INE298A01020</t>
        </is>
      </c>
      <c r="C33" s="17" t="inlineStr">
        <is>
          <t>Industrial Products</t>
        </is>
      </c>
      <c r="D33" s="156" t="n">
        <v>1389</v>
      </c>
      <c r="E33" s="7" t="n">
        <v>54.54</v>
      </c>
      <c r="F33" s="8" t="n">
        <v>0.0073</v>
      </c>
      <c r="G33" s="39" t="n"/>
    </row>
    <row r="34">
      <c r="A34" s="38" t="inlineStr">
        <is>
          <t>Persistent Systems Ltd.</t>
        </is>
      </c>
      <c r="B34" s="17" t="inlineStr">
        <is>
          <t>INE262H01021</t>
        </is>
      </c>
      <c r="C34" s="17" t="inlineStr">
        <is>
          <t>IT - Software</t>
        </is>
      </c>
      <c r="D34" s="156" t="n">
        <v>1104</v>
      </c>
      <c r="E34" s="7" t="n">
        <v>53.24</v>
      </c>
      <c r="F34" s="8" t="n">
        <v>0.0072</v>
      </c>
      <c r="G34" s="39" t="n"/>
    </row>
    <row r="35">
      <c r="A35" s="38" t="inlineStr">
        <is>
          <t>Fortis Healthcare Ltd.</t>
        </is>
      </c>
      <c r="B35" s="17" t="inlineStr">
        <is>
          <t>INE061F01013</t>
        </is>
      </c>
      <c r="C35" s="17" t="inlineStr">
        <is>
          <t>Healthcare Services</t>
        </is>
      </c>
      <c r="D35" s="156" t="n">
        <v>5361</v>
      </c>
      <c r="E35" s="7" t="n">
        <v>51.99</v>
      </c>
      <c r="F35" s="8" t="n">
        <v>0.007</v>
      </c>
      <c r="G35" s="39" t="n"/>
    </row>
    <row r="36">
      <c r="A36" s="38" t="inlineStr">
        <is>
          <t>IndusInd Bank Ltd.</t>
        </is>
      </c>
      <c r="B36" s="17" t="inlineStr">
        <is>
          <t>INE095A01012</t>
        </is>
      </c>
      <c r="C36" s="17" t="inlineStr">
        <is>
          <t>Banks</t>
        </is>
      </c>
      <c r="D36" s="156" t="n">
        <v>6646</v>
      </c>
      <c r="E36" s="7" t="n">
        <v>48.88</v>
      </c>
      <c r="F36" s="8" t="n">
        <v>0.0066</v>
      </c>
      <c r="G36" s="39" t="n"/>
    </row>
    <row r="37">
      <c r="A37" s="38" t="inlineStr">
        <is>
          <t>The Federal Bank Ltd.</t>
        </is>
      </c>
      <c r="B37" s="17" t="inlineStr">
        <is>
          <t>INE171A01029</t>
        </is>
      </c>
      <c r="C37" s="17" t="inlineStr">
        <is>
          <t>Banks</t>
        </is>
      </c>
      <c r="D37" s="156" t="n">
        <v>25267</v>
      </c>
      <c r="E37" s="7" t="n">
        <v>48.75</v>
      </c>
      <c r="F37" s="8" t="n">
        <v>0.0066</v>
      </c>
      <c r="G37" s="39" t="n"/>
    </row>
    <row r="38">
      <c r="A38" s="38" t="inlineStr">
        <is>
          <t>Lupin Ltd.</t>
        </is>
      </c>
      <c r="B38" s="17" t="inlineStr">
        <is>
          <t>INE326A01037</t>
        </is>
      </c>
      <c r="C38" s="17" t="inlineStr">
        <is>
          <t>Pharmaceuticals &amp; Biotechnology</t>
        </is>
      </c>
      <c r="D38" s="156" t="n">
        <v>2489</v>
      </c>
      <c r="E38" s="7" t="n">
        <v>47.57</v>
      </c>
      <c r="F38" s="8" t="n">
        <v>0.0064</v>
      </c>
      <c r="G38" s="39" t="n"/>
    </row>
    <row r="39">
      <c r="A39" s="38" t="inlineStr">
        <is>
          <t>IDFC First Bank Ltd.</t>
        </is>
      </c>
      <c r="B39" s="17" t="inlineStr">
        <is>
          <t>INE092T01019</t>
        </is>
      </c>
      <c r="C39" s="17" t="inlineStr">
        <is>
          <t>Banks</t>
        </is>
      </c>
      <c r="D39" s="156" t="n">
        <v>68044</v>
      </c>
      <c r="E39" s="7" t="n">
        <v>47.47</v>
      </c>
      <c r="F39" s="8" t="n">
        <v>0.0064</v>
      </c>
      <c r="G39" s="39" t="n"/>
    </row>
    <row r="40">
      <c r="A40" s="38" t="inlineStr">
        <is>
          <t>Indus Towers Ltd.</t>
        </is>
      </c>
      <c r="B40" s="17" t="inlineStr">
        <is>
          <t>INE121J01017</t>
        </is>
      </c>
      <c r="C40" s="17" t="inlineStr">
        <is>
          <t>Telecom - Services</t>
        </is>
      </c>
      <c r="D40" s="156" t="n">
        <v>13592</v>
      </c>
      <c r="E40" s="7" t="n">
        <v>46.61</v>
      </c>
      <c r="F40" s="8" t="n">
        <v>0.0063</v>
      </c>
      <c r="G40" s="39" t="n"/>
    </row>
    <row r="41">
      <c r="A41" s="38" t="inlineStr">
        <is>
          <t>Sun Pharmaceutical Industries Ltd.</t>
        </is>
      </c>
      <c r="B41" s="17" t="inlineStr">
        <is>
          <t>INE044A01036</t>
        </is>
      </c>
      <c r="C41" s="17" t="inlineStr">
        <is>
          <t>Pharmaceuticals &amp; Biotechnology</t>
        </is>
      </c>
      <c r="D41" s="156" t="n">
        <v>2895</v>
      </c>
      <c r="E41" s="7" t="n">
        <v>46.15</v>
      </c>
      <c r="F41" s="8" t="n">
        <v>0.0062</v>
      </c>
      <c r="G41" s="39" t="n"/>
    </row>
    <row r="42">
      <c r="A42" s="38" t="inlineStr">
        <is>
          <t>NTPC Ltd.</t>
        </is>
      </c>
      <c r="B42" s="17" t="inlineStr">
        <is>
          <t>INE733E01010</t>
        </is>
      </c>
      <c r="C42" s="17" t="inlineStr">
        <is>
          <t>Power</t>
        </is>
      </c>
      <c r="D42" s="156" t="n">
        <v>13026</v>
      </c>
      <c r="E42" s="7" t="n">
        <v>44.35</v>
      </c>
      <c r="F42" s="8" t="n">
        <v>0.006</v>
      </c>
      <c r="G42" s="39" t="n"/>
    </row>
    <row r="43">
      <c r="A43" s="38" t="inlineStr">
        <is>
          <t>Hindustan Petroleum Corporation Ltd.</t>
        </is>
      </c>
      <c r="B43" s="17" t="inlineStr">
        <is>
          <t>INE094A01015</t>
        </is>
      </c>
      <c r="C43" s="17" t="inlineStr">
        <is>
          <t>Petroleum Products</t>
        </is>
      </c>
      <c r="D43" s="156" t="n">
        <v>9888</v>
      </c>
      <c r="E43" s="7" t="n">
        <v>43.84</v>
      </c>
      <c r="F43" s="8" t="n">
        <v>0.0059</v>
      </c>
      <c r="G43" s="39" t="n"/>
    </row>
    <row r="44">
      <c r="A44" s="38" t="inlineStr">
        <is>
          <t>Yes Bank Ltd.</t>
        </is>
      </c>
      <c r="B44" s="17" t="inlineStr">
        <is>
          <t>INE528G01035</t>
        </is>
      </c>
      <c r="C44" s="17" t="inlineStr">
        <is>
          <t>Banks</t>
        </is>
      </c>
      <c r="D44" s="156" t="n">
        <v>202508</v>
      </c>
      <c r="E44" s="7" t="n">
        <v>43.03</v>
      </c>
      <c r="F44" s="8" t="n">
        <v>0.0058</v>
      </c>
      <c r="G44" s="39" t="n"/>
    </row>
    <row r="45">
      <c r="A45" s="38" t="inlineStr">
        <is>
          <t>Max Financial Services Ltd.</t>
        </is>
      </c>
      <c r="B45" s="17" t="inlineStr">
        <is>
          <t>INE180A01020</t>
        </is>
      </c>
      <c r="C45" s="17" t="inlineStr">
        <is>
          <t>Insurance</t>
        </is>
      </c>
      <c r="D45" s="156" t="n">
        <v>2709</v>
      </c>
      <c r="E45" s="7" t="n">
        <v>42.69</v>
      </c>
      <c r="F45" s="8" t="n">
        <v>0.0057</v>
      </c>
      <c r="G45" s="39" t="n"/>
    </row>
    <row r="46">
      <c r="A46" s="38" t="inlineStr">
        <is>
          <t>One 97 Communications Ltd.</t>
        </is>
      </c>
      <c r="B46" s="17" t="inlineStr">
        <is>
          <t>INE982J01020</t>
        </is>
      </c>
      <c r="C46" s="17" t="inlineStr">
        <is>
          <t>Financial Technology (Fintech)</t>
        </is>
      </c>
      <c r="D46" s="156" t="n">
        <v>3780</v>
      </c>
      <c r="E46" s="7" t="n">
        <v>42.48</v>
      </c>
      <c r="F46" s="8" t="n">
        <v>0.0057</v>
      </c>
      <c r="G46" s="39" t="n"/>
    </row>
    <row r="47">
      <c r="A47" s="38" t="inlineStr">
        <is>
          <t>AU Small Finance Bank Ltd.</t>
        </is>
      </c>
      <c r="B47" s="17" t="inlineStr">
        <is>
          <t>INE949L01017</t>
        </is>
      </c>
      <c r="C47" s="17" t="inlineStr">
        <is>
          <t>Banks</t>
        </is>
      </c>
      <c r="D47" s="156" t="n">
        <v>5786</v>
      </c>
      <c r="E47" s="7" t="n">
        <v>42.32</v>
      </c>
      <c r="F47" s="8" t="n">
        <v>0.0057</v>
      </c>
      <c r="G47" s="39" t="n"/>
    </row>
    <row r="48">
      <c r="A48" s="38" t="inlineStr">
        <is>
          <t>SRF Ltd.</t>
        </is>
      </c>
      <c r="B48" s="17" t="inlineStr">
        <is>
          <t>INE647A01010</t>
        </is>
      </c>
      <c r="C48" s="17" t="inlineStr">
        <is>
          <t>Chemicals &amp; Petrochemicals</t>
        </is>
      </c>
      <c r="D48" s="156" t="n">
        <v>1493</v>
      </c>
      <c r="E48" s="7" t="n">
        <v>42.16</v>
      </c>
      <c r="F48" s="8" t="n">
        <v>0.0057</v>
      </c>
      <c r="G48" s="39" t="n"/>
    </row>
    <row r="49">
      <c r="A49" s="38" t="inlineStr">
        <is>
          <t>Ashok Leyland Ltd.</t>
        </is>
      </c>
      <c r="B49" s="17" t="inlineStr">
        <is>
          <t>INE208A01029</t>
        </is>
      </c>
      <c r="C49" s="17" t="inlineStr">
        <is>
          <t>Agricultural, Commercial &amp; Construction Vehicles</t>
        </is>
      </c>
      <c r="D49" s="156" t="n">
        <v>29428</v>
      </c>
      <c r="E49" s="7" t="n">
        <v>41.98</v>
      </c>
      <c r="F49" s="8" t="n">
        <v>0.0056</v>
      </c>
      <c r="G49" s="39" t="n"/>
    </row>
    <row r="50">
      <c r="A50" s="38" t="inlineStr">
        <is>
          <t>HCL Technologies Ltd.</t>
        </is>
      </c>
      <c r="B50" s="17" t="inlineStr">
        <is>
          <t>INE860A01027</t>
        </is>
      </c>
      <c r="C50" s="17" t="inlineStr">
        <is>
          <t>IT - Software</t>
        </is>
      </c>
      <c r="D50" s="156" t="n">
        <v>2912</v>
      </c>
      <c r="E50" s="7" t="n">
        <v>40.33</v>
      </c>
      <c r="F50" s="8" t="n">
        <v>0.0054</v>
      </c>
      <c r="G50" s="39" t="n"/>
    </row>
    <row r="51">
      <c r="A51" s="38" t="inlineStr">
        <is>
          <t>Bharat Electronics Ltd.</t>
        </is>
      </c>
      <c r="B51" s="17" t="inlineStr">
        <is>
          <t>INE263A01024</t>
        </is>
      </c>
      <c r="C51" s="17" t="inlineStr">
        <is>
          <t>Aerospace &amp; Defense</t>
        </is>
      </c>
      <c r="D51" s="156" t="n">
        <v>9842</v>
      </c>
      <c r="E51" s="7" t="n">
        <v>39.76</v>
      </c>
      <c r="F51" s="8" t="n">
        <v>0.0053</v>
      </c>
      <c r="G51" s="39" t="n"/>
    </row>
    <row r="52">
      <c r="A52" s="38" t="inlineStr">
        <is>
          <t>Ultratech Cement Ltd.</t>
        </is>
      </c>
      <c r="B52" s="17" t="inlineStr">
        <is>
          <t>INE481G01011</t>
        </is>
      </c>
      <c r="C52" s="17" t="inlineStr">
        <is>
          <t>Cement &amp; Cement Products</t>
        </is>
      </c>
      <c r="D52" s="156" t="n">
        <v>325</v>
      </c>
      <c r="E52" s="7" t="n">
        <v>39.72</v>
      </c>
      <c r="F52" s="8" t="n">
        <v>0.0053</v>
      </c>
      <c r="G52" s="39" t="n"/>
    </row>
    <row r="53">
      <c r="A53" s="38" t="inlineStr">
        <is>
          <t>Tata Motors Ltd.</t>
        </is>
      </c>
      <c r="B53" s="17" t="inlineStr">
        <is>
          <t>INE155A01022</t>
        </is>
      </c>
      <c r="C53" s="17" t="inlineStr">
        <is>
          <t>Automobiles</t>
        </is>
      </c>
      <c r="D53" s="156" t="n">
        <v>5739</v>
      </c>
      <c r="E53" s="7" t="n">
        <v>39.04</v>
      </c>
      <c r="F53" s="8" t="n">
        <v>0.0052</v>
      </c>
      <c r="G53" s="39" t="n"/>
    </row>
    <row r="54">
      <c r="A54" s="38" t="inlineStr">
        <is>
          <t>UPL Ltd.</t>
        </is>
      </c>
      <c r="B54" s="17" t="inlineStr">
        <is>
          <t>INE628A01036</t>
        </is>
      </c>
      <c r="C54" s="17" t="inlineStr">
        <is>
          <t>Fertilizers &amp; Agrochemicals</t>
        </is>
      </c>
      <c r="D54" s="156" t="n">
        <v>5848</v>
      </c>
      <c r="E54" s="7" t="n">
        <v>38.35</v>
      </c>
      <c r="F54" s="8" t="n">
        <v>0.0052</v>
      </c>
      <c r="G54" s="39" t="n"/>
    </row>
    <row r="55">
      <c r="A55" s="38" t="inlineStr">
        <is>
          <t>Tata Steel Ltd.</t>
        </is>
      </c>
      <c r="B55" s="17" t="inlineStr">
        <is>
          <t>INE081A01020</t>
        </is>
      </c>
      <c r="C55" s="17" t="inlineStr">
        <is>
          <t>Ferrous Metals</t>
        </is>
      </c>
      <c r="D55" s="156" t="n">
        <v>22722</v>
      </c>
      <c r="E55" s="7" t="n">
        <v>38.35</v>
      </c>
      <c r="F55" s="8" t="n">
        <v>0.0052</v>
      </c>
      <c r="G55" s="39" t="n"/>
    </row>
    <row r="56">
      <c r="A56" s="38" t="inlineStr">
        <is>
          <t>Titan Company Ltd.</t>
        </is>
      </c>
      <c r="B56" s="17" t="inlineStr">
        <is>
          <t>INE280A01028</t>
        </is>
      </c>
      <c r="C56" s="17" t="inlineStr">
        <is>
          <t>Consumer Durables</t>
        </is>
      </c>
      <c r="D56" s="156" t="n">
        <v>1133</v>
      </c>
      <c r="E56" s="7" t="n">
        <v>38.15</v>
      </c>
      <c r="F56" s="8" t="n">
        <v>0.0051</v>
      </c>
      <c r="G56" s="39" t="n"/>
    </row>
    <row r="57">
      <c r="A57" s="38" t="inlineStr">
        <is>
          <t>Marico Ltd.</t>
        </is>
      </c>
      <c r="B57" s="17" t="inlineStr">
        <is>
          <t>INE196A01026</t>
        </is>
      </c>
      <c r="C57" s="17" t="inlineStr">
        <is>
          <t>Agricultural Food &amp; other Products</t>
        </is>
      </c>
      <c r="D57" s="156" t="n">
        <v>5442</v>
      </c>
      <c r="E57" s="7" t="n">
        <v>37.95</v>
      </c>
      <c r="F57" s="8" t="n">
        <v>0.0051</v>
      </c>
      <c r="G57" s="39" t="n"/>
    </row>
    <row r="58">
      <c r="A58" s="38" t="inlineStr">
        <is>
          <t>GE Vernova T&amp;D India Limited</t>
        </is>
      </c>
      <c r="B58" s="17" t="inlineStr">
        <is>
          <t>INE200A01026</t>
        </is>
      </c>
      <c r="C58" s="17" t="inlineStr">
        <is>
          <t>Electrical Equipment</t>
        </is>
      </c>
      <c r="D58" s="156" t="n">
        <v>1275</v>
      </c>
      <c r="E58" s="7" t="n">
        <v>37.75</v>
      </c>
      <c r="F58" s="8" t="n">
        <v>0.0051</v>
      </c>
      <c r="G58" s="39" t="n"/>
    </row>
    <row r="59">
      <c r="A59" s="38" t="inlineStr">
        <is>
          <t>Polycab India Ltd.</t>
        </is>
      </c>
      <c r="B59" s="17" t="inlineStr">
        <is>
          <t>INE455K01017</t>
        </is>
      </c>
      <c r="C59" s="17" t="inlineStr">
        <is>
          <t>Industrial Products</t>
        </is>
      </c>
      <c r="D59" s="156" t="n">
        <v>516</v>
      </c>
      <c r="E59" s="7" t="n">
        <v>37.6</v>
      </c>
      <c r="F59" s="8" t="n">
        <v>0.0051</v>
      </c>
      <c r="G59" s="39" t="n"/>
    </row>
    <row r="60">
      <c r="A60" s="38" t="inlineStr">
        <is>
          <t>Swiggy Ltd.</t>
        </is>
      </c>
      <c r="B60" s="17" t="inlineStr">
        <is>
          <t>INE00H001014</t>
        </is>
      </c>
      <c r="C60" s="17" t="inlineStr">
        <is>
          <t>Retailing</t>
        </is>
      </c>
      <c r="D60" s="156" t="n">
        <v>8809</v>
      </c>
      <c r="E60" s="7" t="n">
        <v>37.26</v>
      </c>
      <c r="F60" s="8" t="n">
        <v>0.005</v>
      </c>
      <c r="G60" s="39" t="n"/>
    </row>
    <row r="61">
      <c r="A61" s="38" t="inlineStr">
        <is>
          <t>Power Grid Corporation of India Ltd.</t>
        </is>
      </c>
      <c r="B61" s="17" t="inlineStr">
        <is>
          <t>INE752E01010</t>
        </is>
      </c>
      <c r="C61" s="17" t="inlineStr">
        <is>
          <t>Power</t>
        </is>
      </c>
      <c r="D61" s="156" t="n">
        <v>12446</v>
      </c>
      <c r="E61" s="7" t="n">
        <v>34.88</v>
      </c>
      <c r="F61" s="8" t="n">
        <v>0.0047</v>
      </c>
      <c r="G61" s="39" t="n"/>
    </row>
    <row r="62">
      <c r="A62" s="38" t="inlineStr">
        <is>
          <t>Tube Investments Of India Ltd.</t>
        </is>
      </c>
      <c r="B62" s="17" t="inlineStr">
        <is>
          <t>INE974X01010</t>
        </is>
      </c>
      <c r="C62" s="17" t="inlineStr">
        <is>
          <t>Auto Components</t>
        </is>
      </c>
      <c r="D62" s="156" t="n">
        <v>1099</v>
      </c>
      <c r="E62" s="7" t="n">
        <v>34.03</v>
      </c>
      <c r="F62" s="8" t="n">
        <v>0.0046</v>
      </c>
      <c r="G62" s="39" t="n"/>
    </row>
    <row r="63">
      <c r="A63" s="38" t="inlineStr">
        <is>
          <t>Muthoot Finance Ltd.</t>
        </is>
      </c>
      <c r="B63" s="17" t="inlineStr">
        <is>
          <t>INE414G01012</t>
        </is>
      </c>
      <c r="C63" s="17" t="inlineStr">
        <is>
          <t>Finance</t>
        </is>
      </c>
      <c r="D63" s="156" t="n">
        <v>1104</v>
      </c>
      <c r="E63" s="7" t="n">
        <v>33.97</v>
      </c>
      <c r="F63" s="8" t="n">
        <v>0.0046</v>
      </c>
      <c r="G63" s="39" t="n"/>
    </row>
    <row r="64">
      <c r="A64" s="38" t="inlineStr">
        <is>
          <t>InterGlobe Aviation Ltd.</t>
        </is>
      </c>
      <c r="B64" s="17" t="inlineStr">
        <is>
          <t>INE646L01027</t>
        </is>
      </c>
      <c r="C64" s="17" t="inlineStr">
        <is>
          <t>Transport Services</t>
        </is>
      </c>
      <c r="D64" s="156" t="n">
        <v>602</v>
      </c>
      <c r="E64" s="7" t="n">
        <v>33.68</v>
      </c>
      <c r="F64" s="8" t="n">
        <v>0.0045</v>
      </c>
      <c r="G64" s="39" t="n"/>
    </row>
    <row r="65">
      <c r="A65" s="38" t="inlineStr">
        <is>
          <t>Bharat Forge Ltd.</t>
        </is>
      </c>
      <c r="B65" s="17" t="inlineStr">
        <is>
          <t>INE465A01025</t>
        </is>
      </c>
      <c r="C65" s="17" t="inlineStr">
        <is>
          <t>Auto Components</t>
        </is>
      </c>
      <c r="D65" s="156" t="n">
        <v>2745</v>
      </c>
      <c r="E65" s="7" t="n">
        <v>33.28</v>
      </c>
      <c r="F65" s="8" t="n">
        <v>0.0045</v>
      </c>
      <c r="G65" s="39" t="n"/>
    </row>
    <row r="66">
      <c r="A66" s="38" t="inlineStr">
        <is>
          <t>FSN E-Commerce Ventures Ltd.</t>
        </is>
      </c>
      <c r="B66" s="17" t="inlineStr">
        <is>
          <t>INE388Y01029</t>
        </is>
      </c>
      <c r="C66" s="17" t="inlineStr">
        <is>
          <t>Retailing</t>
        </is>
      </c>
      <c r="D66" s="156" t="n">
        <v>14035</v>
      </c>
      <c r="E66" s="7" t="n">
        <v>32.61</v>
      </c>
      <c r="F66" s="8" t="n">
        <v>0.0044</v>
      </c>
      <c r="G66" s="39" t="n"/>
    </row>
    <row r="67">
      <c r="A67" s="38" t="inlineStr">
        <is>
          <t>Waaree Energies Ltd.</t>
        </is>
      </c>
      <c r="B67" s="17" t="inlineStr">
        <is>
          <t>INE377N01017</t>
        </is>
      </c>
      <c r="C67" s="17" t="inlineStr">
        <is>
          <t>Electrical Equipment</t>
        </is>
      </c>
      <c r="D67" s="156" t="n">
        <v>974</v>
      </c>
      <c r="E67" s="7" t="n">
        <v>32.42</v>
      </c>
      <c r="F67" s="8" t="n">
        <v>0.0044</v>
      </c>
      <c r="G67" s="39" t="n"/>
    </row>
    <row r="68">
      <c r="A68" s="38" t="inlineStr">
        <is>
          <t>Vishal Mega Mart Ltd</t>
        </is>
      </c>
      <c r="B68" s="17" t="inlineStr">
        <is>
          <t>INE01EA01019</t>
        </is>
      </c>
      <c r="C68" s="17" t="inlineStr">
        <is>
          <t>Retailing</t>
        </is>
      </c>
      <c r="D68" s="156" t="n">
        <v>21703</v>
      </c>
      <c r="E68" s="7" t="n">
        <v>32.34</v>
      </c>
      <c r="F68" s="8" t="n">
        <v>0.0043</v>
      </c>
      <c r="G68" s="39" t="n"/>
    </row>
    <row r="69">
      <c r="A69" s="38" t="inlineStr">
        <is>
          <t>GMR Airports Ltd.</t>
        </is>
      </c>
      <c r="B69" s="17" t="inlineStr">
        <is>
          <t>INE776C01039</t>
        </is>
      </c>
      <c r="C69" s="17" t="inlineStr">
        <is>
          <t>Transport Infrastructure</t>
        </is>
      </c>
      <c r="D69" s="156" t="n">
        <v>36697</v>
      </c>
      <c r="E69" s="7" t="n">
        <v>32</v>
      </c>
      <c r="F69" s="8" t="n">
        <v>0.0043</v>
      </c>
      <c r="G69" s="39" t="n"/>
    </row>
    <row r="70">
      <c r="A70" s="38" t="inlineStr">
        <is>
          <t>Voltas Ltd.</t>
        </is>
      </c>
      <c r="B70" s="17" t="inlineStr">
        <is>
          <t>INE226A01021</t>
        </is>
      </c>
      <c r="C70" s="17" t="inlineStr">
        <is>
          <t>Consumer Durables</t>
        </is>
      </c>
      <c r="D70" s="156" t="n">
        <v>2344</v>
      </c>
      <c r="E70" s="7" t="n">
        <v>31.73</v>
      </c>
      <c r="F70" s="8" t="n">
        <v>0.0043</v>
      </c>
      <c r="G70" s="39" t="n"/>
    </row>
    <row r="71">
      <c r="A71" s="38" t="inlineStr">
        <is>
          <t>Bharat Heavy Electricals Ltd.</t>
        </is>
      </c>
      <c r="B71" s="17" t="inlineStr">
        <is>
          <t>INE257A01026</t>
        </is>
      </c>
      <c r="C71" s="17" t="inlineStr">
        <is>
          <t>Electrical Equipment</t>
        </is>
      </c>
      <c r="D71" s="156" t="n">
        <v>13221</v>
      </c>
      <c r="E71" s="7" t="n">
        <v>31.53</v>
      </c>
      <c r="F71" s="8" t="n">
        <v>0.0042</v>
      </c>
      <c r="G71" s="39" t="n"/>
    </row>
    <row r="72">
      <c r="A72" s="38" t="inlineStr">
        <is>
          <t>Bajaj Finserv Ltd.</t>
        </is>
      </c>
      <c r="B72" s="17" t="inlineStr">
        <is>
          <t>INE918I01026</t>
        </is>
      </c>
      <c r="C72" s="17" t="inlineStr">
        <is>
          <t>Finance</t>
        </is>
      </c>
      <c r="D72" s="156" t="n">
        <v>1568</v>
      </c>
      <c r="E72" s="7" t="n">
        <v>31.46</v>
      </c>
      <c r="F72" s="8" t="n">
        <v>0.0042</v>
      </c>
      <c r="G72" s="39" t="n"/>
    </row>
    <row r="73">
      <c r="A73" s="38" t="inlineStr">
        <is>
          <t>APL Apollo Tubes Ltd.</t>
        </is>
      </c>
      <c r="B73" s="17" t="inlineStr">
        <is>
          <t>INE702C01027</t>
        </is>
      </c>
      <c r="C73" s="17" t="inlineStr">
        <is>
          <t>Industrial Products</t>
        </is>
      </c>
      <c r="D73" s="156" t="n">
        <v>1866</v>
      </c>
      <c r="E73" s="7" t="n">
        <v>31.46</v>
      </c>
      <c r="F73" s="8" t="n">
        <v>0.0042</v>
      </c>
      <c r="G73" s="39" t="n"/>
    </row>
    <row r="74">
      <c r="A74" s="38" t="inlineStr">
        <is>
          <t>Alkem Laboratories Ltd.</t>
        </is>
      </c>
      <c r="B74" s="17" t="inlineStr">
        <is>
          <t>INE540L01014</t>
        </is>
      </c>
      <c r="C74" s="17" t="inlineStr">
        <is>
          <t>Pharmaceuticals &amp; Biotechnology</t>
        </is>
      </c>
      <c r="D74" s="156" t="n">
        <v>578</v>
      </c>
      <c r="E74" s="7" t="n">
        <v>31.36</v>
      </c>
      <c r="F74" s="8" t="n">
        <v>0.0042</v>
      </c>
      <c r="G74" s="39" t="n"/>
    </row>
    <row r="75">
      <c r="A75" s="38" t="inlineStr">
        <is>
          <t>Sundaram Finance Ltd.</t>
        </is>
      </c>
      <c r="B75" s="17" t="inlineStr">
        <is>
          <t>INE660A01013</t>
        </is>
      </c>
      <c r="C75" s="17" t="inlineStr">
        <is>
          <t>Finance</t>
        </is>
      </c>
      <c r="D75" s="156" t="n">
        <v>707</v>
      </c>
      <c r="E75" s="7" t="n">
        <v>31.19</v>
      </c>
      <c r="F75" s="8" t="n">
        <v>0.0042</v>
      </c>
      <c r="G75" s="39" t="n"/>
    </row>
    <row r="76">
      <c r="A76" s="38" t="inlineStr">
        <is>
          <t>Aurobindo Pharma Ltd.</t>
        </is>
      </c>
      <c r="B76" s="17" t="inlineStr">
        <is>
          <t>INE406A01037</t>
        </is>
      </c>
      <c r="C76" s="17" t="inlineStr">
        <is>
          <t>Pharmaceuticals &amp; Biotechnology</t>
        </is>
      </c>
      <c r="D76" s="156" t="n">
        <v>2876</v>
      </c>
      <c r="E76" s="7" t="n">
        <v>31.17</v>
      </c>
      <c r="F76" s="8" t="n">
        <v>0.0042</v>
      </c>
      <c r="G76" s="39" t="n"/>
    </row>
    <row r="77">
      <c r="A77" s="38" t="inlineStr">
        <is>
          <t>Mphasis Ltd.</t>
        </is>
      </c>
      <c r="B77" s="17" t="inlineStr">
        <is>
          <t>INE356A01018</t>
        </is>
      </c>
      <c r="C77" s="17" t="inlineStr">
        <is>
          <t>IT - Software</t>
        </is>
      </c>
      <c r="D77" s="156" t="n">
        <v>1172</v>
      </c>
      <c r="E77" s="7" t="n">
        <v>31.11</v>
      </c>
      <c r="F77" s="8" t="n">
        <v>0.0042</v>
      </c>
      <c r="G77" s="39" t="n"/>
    </row>
    <row r="78">
      <c r="A78" s="38" t="inlineStr">
        <is>
          <t>Godrej Properties Ltd.</t>
        </is>
      </c>
      <c r="B78" s="17" t="inlineStr">
        <is>
          <t>INE484J01027</t>
        </is>
      </c>
      <c r="C78" s="17" t="inlineStr">
        <is>
          <t>Realty</t>
        </is>
      </c>
      <c r="D78" s="156" t="n">
        <v>1547</v>
      </c>
      <c r="E78" s="7" t="n">
        <v>30.46</v>
      </c>
      <c r="F78" s="8" t="n">
        <v>0.0041</v>
      </c>
      <c r="G78" s="39" t="n"/>
    </row>
    <row r="79">
      <c r="A79" s="38" t="inlineStr">
        <is>
          <t>Hindalco Industries Ltd.</t>
        </is>
      </c>
      <c r="B79" s="17" t="inlineStr">
        <is>
          <t>INE038A01020</t>
        </is>
      </c>
      <c r="C79" s="17" t="inlineStr">
        <is>
          <t>Non - Ferrous Metals</t>
        </is>
      </c>
      <c r="D79" s="156" t="n">
        <v>3980</v>
      </c>
      <c r="E79" s="7" t="n">
        <v>30.33</v>
      </c>
      <c r="F79" s="8" t="n">
        <v>0.0041</v>
      </c>
      <c r="G79" s="39" t="n"/>
    </row>
    <row r="80">
      <c r="A80" s="38" t="inlineStr">
        <is>
          <t>Glenmark Pharmaceuticals Ltd.</t>
        </is>
      </c>
      <c r="B80" s="17" t="inlineStr">
        <is>
          <t>INE935A01035</t>
        </is>
      </c>
      <c r="C80" s="17" t="inlineStr">
        <is>
          <t>Pharmaceuticals &amp; Biotechnology</t>
        </is>
      </c>
      <c r="D80" s="156" t="n">
        <v>1549</v>
      </c>
      <c r="E80" s="7" t="n">
        <v>30.25</v>
      </c>
      <c r="F80" s="8" t="n">
        <v>0.0041</v>
      </c>
      <c r="G80" s="39" t="n"/>
    </row>
    <row r="81">
      <c r="A81" s="38" t="inlineStr">
        <is>
          <t>Colgate Palmolive (India) Ltd.</t>
        </is>
      </c>
      <c r="B81" s="17" t="inlineStr">
        <is>
          <t>INE259A01022</t>
        </is>
      </c>
      <c r="C81" s="17" t="inlineStr">
        <is>
          <t>Personal Products</t>
        </is>
      </c>
      <c r="D81" s="156" t="n">
        <v>1355</v>
      </c>
      <c r="E81" s="7" t="n">
        <v>30.11</v>
      </c>
      <c r="F81" s="8" t="n">
        <v>0.004</v>
      </c>
      <c r="G81" s="39" t="n"/>
    </row>
    <row r="82">
      <c r="A82" s="38" t="inlineStr">
        <is>
          <t>Dabur India Ltd.</t>
        </is>
      </c>
      <c r="B82" s="17" t="inlineStr">
        <is>
          <t>INE016A01026</t>
        </is>
      </c>
      <c r="C82" s="17" t="inlineStr">
        <is>
          <t>Personal Products</t>
        </is>
      </c>
      <c r="D82" s="156" t="n">
        <v>6093</v>
      </c>
      <c r="E82" s="7" t="n">
        <v>29.93</v>
      </c>
      <c r="F82" s="8" t="n">
        <v>0.004</v>
      </c>
      <c r="G82" s="39" t="n"/>
    </row>
    <row r="83">
      <c r="A83" s="38" t="inlineStr">
        <is>
          <t>The Phoenix Mills Ltd.</t>
        </is>
      </c>
      <c r="B83" s="17" t="inlineStr">
        <is>
          <t>INE211B01039</t>
        </is>
      </c>
      <c r="C83" s="17" t="inlineStr">
        <is>
          <t>Realty</t>
        </is>
      </c>
      <c r="D83" s="156" t="n">
        <v>1920</v>
      </c>
      <c r="E83" s="7" t="n">
        <v>29.87</v>
      </c>
      <c r="F83" s="8" t="n">
        <v>0.004</v>
      </c>
      <c r="G83" s="39" t="n"/>
    </row>
    <row r="84">
      <c r="A84" s="38" t="inlineStr">
        <is>
          <t>JSW Steel Ltd.</t>
        </is>
      </c>
      <c r="B84" s="17" t="inlineStr">
        <is>
          <t>INE019A01038</t>
        </is>
      </c>
      <c r="C84" s="17" t="inlineStr">
        <is>
          <t>Ferrous Metals</t>
        </is>
      </c>
      <c r="D84" s="156" t="n">
        <v>2573</v>
      </c>
      <c r="E84" s="7" t="n">
        <v>29.4</v>
      </c>
      <c r="F84" s="8" t="n">
        <v>0.004</v>
      </c>
      <c r="G84" s="39" t="n"/>
    </row>
    <row r="85">
      <c r="A85" s="38" t="inlineStr">
        <is>
          <t>PI Industries Ltd.</t>
        </is>
      </c>
      <c r="B85" s="17" t="inlineStr">
        <is>
          <t>INE603J01030</t>
        </is>
      </c>
      <c r="C85" s="17" t="inlineStr">
        <is>
          <t>Fertilizers &amp; Agrochemicals</t>
        </is>
      </c>
      <c r="D85" s="156" t="n">
        <v>832</v>
      </c>
      <c r="E85" s="7" t="n">
        <v>29.23</v>
      </c>
      <c r="F85" s="8" t="n">
        <v>0.0039</v>
      </c>
      <c r="G85" s="39" t="n"/>
    </row>
    <row r="86">
      <c r="A86" s="38" t="inlineStr">
        <is>
          <t>Asian Paints Ltd.</t>
        </is>
      </c>
      <c r="B86" s="17" t="inlineStr">
        <is>
          <t>INE021A01026</t>
        </is>
      </c>
      <c r="C86" s="17" t="inlineStr">
        <is>
          <t>Consumer Durables</t>
        </is>
      </c>
      <c r="D86" s="156" t="n">
        <v>1243</v>
      </c>
      <c r="E86" s="7" t="n">
        <v>29.21</v>
      </c>
      <c r="F86" s="8" t="n">
        <v>0.0039</v>
      </c>
      <c r="G86" s="39" t="n"/>
    </row>
    <row r="87">
      <c r="A87" s="38" t="inlineStr">
        <is>
          <t>MRF Ltd.</t>
        </is>
      </c>
      <c r="B87" s="17" t="inlineStr">
        <is>
          <t>INE883A01011</t>
        </is>
      </c>
      <c r="C87" s="17" t="inlineStr">
        <is>
          <t>Auto Components</t>
        </is>
      </c>
      <c r="D87" s="156" t="n">
        <v>20</v>
      </c>
      <c r="E87" s="7" t="n">
        <v>29.16</v>
      </c>
      <c r="F87" s="8" t="n">
        <v>0.0039</v>
      </c>
      <c r="G87" s="39" t="n"/>
    </row>
    <row r="88">
      <c r="A88" s="38" t="inlineStr">
        <is>
          <t>Grasim Industries Ltd.</t>
        </is>
      </c>
      <c r="B88" s="17" t="inlineStr">
        <is>
          <t>INE047A01021</t>
        </is>
      </c>
      <c r="C88" s="17" t="inlineStr">
        <is>
          <t>Cement &amp; Cement Products</t>
        </is>
      </c>
      <c r="D88" s="156" t="n">
        <v>1050</v>
      </c>
      <c r="E88" s="7" t="n">
        <v>28.95</v>
      </c>
      <c r="F88" s="8" t="n">
        <v>0.0039</v>
      </c>
      <c r="G88" s="39" t="n"/>
    </row>
    <row r="89">
      <c r="A89" s="38" t="inlineStr">
        <is>
          <t>Trent Ltd.</t>
        </is>
      </c>
      <c r="B89" s="17" t="inlineStr">
        <is>
          <t>INE849A01020</t>
        </is>
      </c>
      <c r="C89" s="17" t="inlineStr">
        <is>
          <t>Retailing</t>
        </is>
      </c>
      <c r="D89" s="156" t="n">
        <v>611</v>
      </c>
      <c r="E89" s="7" t="n">
        <v>28.58</v>
      </c>
      <c r="F89" s="8" t="n">
        <v>0.0038</v>
      </c>
      <c r="G89" s="39" t="n"/>
    </row>
    <row r="90">
      <c r="A90" s="38" t="inlineStr">
        <is>
          <t>Adani Ports &amp; Special Economic Zone Ltd.</t>
        </is>
      </c>
      <c r="B90" s="17" t="inlineStr">
        <is>
          <t>INE742F01042</t>
        </is>
      </c>
      <c r="C90" s="17" t="inlineStr">
        <is>
          <t>Transport Infrastructure</t>
        </is>
      </c>
      <c r="D90" s="156" t="n">
        <v>2029</v>
      </c>
      <c r="E90" s="7" t="n">
        <v>28.48</v>
      </c>
      <c r="F90" s="8" t="n">
        <v>0.0038</v>
      </c>
      <c r="G90" s="39" t="n"/>
    </row>
    <row r="91">
      <c r="A91" s="38" t="inlineStr">
        <is>
          <t>Mankind Pharma Ltd.</t>
        </is>
      </c>
      <c r="B91" s="17" t="inlineStr">
        <is>
          <t>INE634S01028</t>
        </is>
      </c>
      <c r="C91" s="17" t="inlineStr">
        <is>
          <t>Pharmaceuticals &amp; Biotechnology</t>
        </is>
      </c>
      <c r="D91" s="156" t="n">
        <v>1164</v>
      </c>
      <c r="E91" s="7" t="n">
        <v>28.35</v>
      </c>
      <c r="F91" s="8" t="n">
        <v>0.0038</v>
      </c>
      <c r="G91" s="39" t="n"/>
    </row>
    <row r="92">
      <c r="A92" s="38" t="inlineStr">
        <is>
          <t>NHPC Ltd.</t>
        </is>
      </c>
      <c r="B92" s="17" t="inlineStr">
        <is>
          <t>INE848E01016</t>
        </is>
      </c>
      <c r="C92" s="17" t="inlineStr">
        <is>
          <t>Power</t>
        </is>
      </c>
      <c r="D92" s="156" t="n">
        <v>32563</v>
      </c>
      <c r="E92" s="7" t="n">
        <v>28.11</v>
      </c>
      <c r="F92" s="8" t="n">
        <v>0.0038</v>
      </c>
      <c r="G92" s="39" t="n"/>
    </row>
    <row r="93">
      <c r="A93" s="38" t="inlineStr">
        <is>
          <t>Supreme Industries Ltd.</t>
        </is>
      </c>
      <c r="B93" s="17" t="inlineStr">
        <is>
          <t>INE195A01028</t>
        </is>
      </c>
      <c r="C93" s="17" t="inlineStr">
        <is>
          <t>Industrial Products</t>
        </is>
      </c>
      <c r="D93" s="156" t="n">
        <v>665</v>
      </c>
      <c r="E93" s="7" t="n">
        <v>28.06</v>
      </c>
      <c r="F93" s="8" t="n">
        <v>0.0038</v>
      </c>
      <c r="G93" s="39" t="n"/>
    </row>
    <row r="94">
      <c r="A94" s="38" t="inlineStr">
        <is>
          <t>Union Bank of India</t>
        </is>
      </c>
      <c r="B94" s="17" t="inlineStr">
        <is>
          <t>INE692A01016</t>
        </is>
      </c>
      <c r="C94" s="17" t="inlineStr">
        <is>
          <t>Banks</t>
        </is>
      </c>
      <c r="D94" s="156" t="n">
        <v>19881</v>
      </c>
      <c r="E94" s="7" t="n">
        <v>27.54</v>
      </c>
      <c r="F94" s="8" t="n">
        <v>0.0037</v>
      </c>
      <c r="G94" s="39" t="n"/>
    </row>
    <row r="95">
      <c r="A95" s="38" t="inlineStr">
        <is>
          <t>Indian Bank</t>
        </is>
      </c>
      <c r="B95" s="17" t="inlineStr">
        <is>
          <t>INE562A01011</t>
        </is>
      </c>
      <c r="C95" s="17" t="inlineStr">
        <is>
          <t>Banks</t>
        </is>
      </c>
      <c r="D95" s="156" t="n">
        <v>3635</v>
      </c>
      <c r="E95" s="7" t="n">
        <v>27.29</v>
      </c>
      <c r="F95" s="8" t="n">
        <v>0.0037</v>
      </c>
      <c r="G95" s="39" t="n"/>
    </row>
    <row r="96">
      <c r="A96" s="38" t="inlineStr">
        <is>
          <t>Coromandel International Ltd.</t>
        </is>
      </c>
      <c r="B96" s="17" t="inlineStr">
        <is>
          <t>INE169A01031</t>
        </is>
      </c>
      <c r="C96" s="17" t="inlineStr">
        <is>
          <t>Fertilizers &amp; Agrochemicals</t>
        </is>
      </c>
      <c r="D96" s="156" t="n">
        <v>1212</v>
      </c>
      <c r="E96" s="7" t="n">
        <v>27.25</v>
      </c>
      <c r="F96" s="8" t="n">
        <v>0.0037</v>
      </c>
      <c r="G96" s="39" t="n"/>
    </row>
    <row r="97">
      <c r="A97" s="38" t="inlineStr">
        <is>
          <t>JK Cement Ltd.</t>
        </is>
      </c>
      <c r="B97" s="17" t="inlineStr">
        <is>
          <t>INE823G01014</t>
        </is>
      </c>
      <c r="C97" s="17" t="inlineStr">
        <is>
          <t>Cement &amp; Cement Products</t>
        </is>
      </c>
      <c r="D97" s="156" t="n">
        <v>431</v>
      </c>
      <c r="E97" s="7" t="n">
        <v>27.15</v>
      </c>
      <c r="F97" s="8" t="n">
        <v>0.0036</v>
      </c>
      <c r="G97" s="39" t="n"/>
    </row>
    <row r="98">
      <c r="A98" s="38" t="inlineStr">
        <is>
          <t>NMDC Ltd.</t>
        </is>
      </c>
      <c r="B98" s="17" t="inlineStr">
        <is>
          <t>INE584A01023</t>
        </is>
      </c>
      <c r="C98" s="17" t="inlineStr">
        <is>
          <t>Minerals &amp; Mining</t>
        </is>
      </c>
      <c r="D98" s="156" t="n">
        <v>35549</v>
      </c>
      <c r="E98" s="7" t="n">
        <v>27.14</v>
      </c>
      <c r="F98" s="8" t="n">
        <v>0.0036</v>
      </c>
      <c r="G98" s="39" t="n"/>
    </row>
    <row r="99">
      <c r="A99" s="38" t="inlineStr">
        <is>
          <t>SBI Cards &amp; Payment Services Ltd.</t>
        </is>
      </c>
      <c r="B99" s="17" t="inlineStr">
        <is>
          <t>INE018E01016</t>
        </is>
      </c>
      <c r="C99" s="17" t="inlineStr">
        <is>
          <t>Finance</t>
        </is>
      </c>
      <c r="D99" s="156" t="n">
        <v>3081</v>
      </c>
      <c r="E99" s="7" t="n">
        <v>27.02</v>
      </c>
      <c r="F99" s="8" t="n">
        <v>0.0036</v>
      </c>
      <c r="G99" s="39" t="n"/>
    </row>
    <row r="100">
      <c r="A100" s="38" t="inlineStr">
        <is>
          <t>Eicher Motors Ltd.</t>
        </is>
      </c>
      <c r="B100" s="17" t="inlineStr">
        <is>
          <t>INE066A01021</t>
        </is>
      </c>
      <c r="C100" s="17" t="inlineStr">
        <is>
          <t>Automobiles</t>
        </is>
      </c>
      <c r="D100" s="156" t="n">
        <v>378</v>
      </c>
      <c r="E100" s="7" t="n">
        <v>26.48</v>
      </c>
      <c r="F100" s="8" t="n">
        <v>0.0036</v>
      </c>
      <c r="G100" s="39" t="n"/>
    </row>
    <row r="101">
      <c r="A101" s="38" t="inlineStr">
        <is>
          <t>Bajaj Auto Ltd.</t>
        </is>
      </c>
      <c r="B101" s="17" t="inlineStr">
        <is>
          <t>INE917I01010</t>
        </is>
      </c>
      <c r="C101" s="17" t="inlineStr">
        <is>
          <t>Automobiles</t>
        </is>
      </c>
      <c r="D101" s="156" t="n">
        <v>305</v>
      </c>
      <c r="E101" s="7" t="n">
        <v>26.47</v>
      </c>
      <c r="F101" s="8" t="n">
        <v>0.0036</v>
      </c>
      <c r="G101" s="39" t="n"/>
    </row>
    <row r="102">
      <c r="A102" s="38" t="inlineStr">
        <is>
          <t>Page Industries Ltd.</t>
        </is>
      </c>
      <c r="B102" s="17" t="inlineStr">
        <is>
          <t>INE761H01022</t>
        </is>
      </c>
      <c r="C102" s="17" t="inlineStr">
        <is>
          <t>Textiles &amp; Apparels</t>
        </is>
      </c>
      <c r="D102" s="156" t="n">
        <v>65</v>
      </c>
      <c r="E102" s="7" t="n">
        <v>26.45</v>
      </c>
      <c r="F102" s="8" t="n">
        <v>0.0036</v>
      </c>
      <c r="G102" s="39" t="n"/>
    </row>
    <row r="103">
      <c r="A103" s="38" t="inlineStr">
        <is>
          <t>Jio Financial Services Ltd.</t>
        </is>
      </c>
      <c r="B103" s="17" t="inlineStr">
        <is>
          <t>INE758E01017</t>
        </is>
      </c>
      <c r="C103" s="17" t="inlineStr">
        <is>
          <t>Finance</t>
        </is>
      </c>
      <c r="D103" s="156" t="n">
        <v>9003</v>
      </c>
      <c r="E103" s="7" t="n">
        <v>26.4</v>
      </c>
      <c r="F103" s="8" t="n">
        <v>0.0035</v>
      </c>
      <c r="G103" s="39" t="n"/>
    </row>
    <row r="104">
      <c r="A104" s="38" t="inlineStr">
        <is>
          <t>Prestige Estates Projects Ltd.</t>
        </is>
      </c>
      <c r="B104" s="17" t="inlineStr">
        <is>
          <t>INE811K01011</t>
        </is>
      </c>
      <c r="C104" s="17" t="inlineStr">
        <is>
          <t>Realty</t>
        </is>
      </c>
      <c r="D104" s="156" t="n">
        <v>1736</v>
      </c>
      <c r="E104" s="7" t="n">
        <v>26.22</v>
      </c>
      <c r="F104" s="8" t="n">
        <v>0.0035</v>
      </c>
      <c r="G104" s="39" t="n"/>
    </row>
    <row r="105">
      <c r="A105" s="38" t="inlineStr">
        <is>
          <t>KEI Industries Ltd.</t>
        </is>
      </c>
      <c r="B105" s="17" t="inlineStr">
        <is>
          <t>INE878B01027</t>
        </is>
      </c>
      <c r="C105" s="17" t="inlineStr">
        <is>
          <t>Industrial Products</t>
        </is>
      </c>
      <c r="D105" s="156" t="n">
        <v>634</v>
      </c>
      <c r="E105" s="7" t="n">
        <v>25.75</v>
      </c>
      <c r="F105" s="8" t="n">
        <v>0.0035</v>
      </c>
      <c r="G105" s="39" t="n"/>
    </row>
    <row r="106">
      <c r="A106" s="38" t="inlineStr">
        <is>
          <t>Oil &amp; Natural Gas Corporation Ltd.</t>
        </is>
      </c>
      <c r="B106" s="17" t="inlineStr">
        <is>
          <t>INE213A01029</t>
        </is>
      </c>
      <c r="C106" s="17" t="inlineStr">
        <is>
          <t>Oil</t>
        </is>
      </c>
      <c r="D106" s="156" t="n">
        <v>10672</v>
      </c>
      <c r="E106" s="7" t="n">
        <v>25.56</v>
      </c>
      <c r="F106" s="8" t="n">
        <v>0.0034</v>
      </c>
      <c r="G106" s="39" t="n"/>
    </row>
    <row r="107">
      <c r="A107" s="38" t="inlineStr">
        <is>
          <t>Blue Star Ltd.</t>
        </is>
      </c>
      <c r="B107" s="17" t="inlineStr">
        <is>
          <t>INE472A01039</t>
        </is>
      </c>
      <c r="C107" s="17" t="inlineStr">
        <is>
          <t>Consumer Durables</t>
        </is>
      </c>
      <c r="D107" s="156" t="n">
        <v>1333</v>
      </c>
      <c r="E107" s="7" t="n">
        <v>25.07</v>
      </c>
      <c r="F107" s="8" t="n">
        <v>0.0034</v>
      </c>
      <c r="G107" s="39" t="n"/>
    </row>
    <row r="108">
      <c r="A108" s="38" t="inlineStr">
        <is>
          <t>Jubilant Foodworks Ltd.</t>
        </is>
      </c>
      <c r="B108" s="17" t="inlineStr">
        <is>
          <t>INE797F01020</t>
        </is>
      </c>
      <c r="C108" s="17" t="inlineStr">
        <is>
          <t>Leisure Services</t>
        </is>
      </c>
      <c r="D108" s="156" t="n">
        <v>4028</v>
      </c>
      <c r="E108" s="7" t="n">
        <v>24.87</v>
      </c>
      <c r="F108" s="8" t="n">
        <v>0.0033</v>
      </c>
      <c r="G108" s="39" t="n"/>
    </row>
    <row r="109">
      <c r="A109" s="38" t="inlineStr">
        <is>
          <t>Hindustan Aeronautics Ltd.</t>
        </is>
      </c>
      <c r="B109" s="17" t="inlineStr">
        <is>
          <t>INE066F01020</t>
        </is>
      </c>
      <c r="C109" s="17" t="inlineStr">
        <is>
          <t>Aerospace &amp; Defense</t>
        </is>
      </c>
      <c r="D109" s="156" t="n">
        <v>520</v>
      </c>
      <c r="E109" s="7" t="n">
        <v>24.68</v>
      </c>
      <c r="F109" s="8" t="n">
        <v>0.0033</v>
      </c>
      <c r="G109" s="39" t="n"/>
    </row>
    <row r="110">
      <c r="A110" s="38" t="inlineStr">
        <is>
          <t>Tech Mahindra Ltd.</t>
        </is>
      </c>
      <c r="B110" s="17" t="inlineStr">
        <is>
          <t>INE669C01036</t>
        </is>
      </c>
      <c r="C110" s="17" t="inlineStr">
        <is>
          <t>IT - Software</t>
        </is>
      </c>
      <c r="D110" s="156" t="n">
        <v>1744</v>
      </c>
      <c r="E110" s="7" t="n">
        <v>24.42</v>
      </c>
      <c r="F110" s="8" t="n">
        <v>0.0033</v>
      </c>
      <c r="G110" s="39" t="n"/>
    </row>
    <row r="111">
      <c r="A111" s="38" t="inlineStr">
        <is>
          <t>Coal India Ltd.</t>
        </is>
      </c>
      <c r="B111" s="17" t="inlineStr">
        <is>
          <t>INE522F01014</t>
        </is>
      </c>
      <c r="C111" s="17" t="inlineStr">
        <is>
          <t>Consumable Fuels</t>
        </is>
      </c>
      <c r="D111" s="156" t="n">
        <v>6239</v>
      </c>
      <c r="E111" s="7" t="n">
        <v>24.33</v>
      </c>
      <c r="F111" s="8" t="n">
        <v>0.0033</v>
      </c>
      <c r="G111" s="39" t="n"/>
    </row>
    <row r="112">
      <c r="A112" s="38" t="inlineStr">
        <is>
          <t>Jindal Stainless Ltd.</t>
        </is>
      </c>
      <c r="B112" s="17" t="inlineStr">
        <is>
          <t>INE220G01021</t>
        </is>
      </c>
      <c r="C112" s="17" t="inlineStr">
        <is>
          <t>Ferrous Metals</t>
        </is>
      </c>
      <c r="D112" s="156" t="n">
        <v>3296</v>
      </c>
      <c r="E112" s="7" t="n">
        <v>24.32</v>
      </c>
      <c r="F112" s="8" t="n">
        <v>0.0033</v>
      </c>
      <c r="G112" s="39" t="n"/>
    </row>
    <row r="113">
      <c r="A113" s="38" t="inlineStr">
        <is>
          <t>360 One Wam Ltd.</t>
        </is>
      </c>
      <c r="B113" s="17" t="inlineStr">
        <is>
          <t>INE466L01038</t>
        </is>
      </c>
      <c r="C113" s="17" t="inlineStr">
        <is>
          <t>Capital Markets</t>
        </is>
      </c>
      <c r="D113" s="156" t="n">
        <v>2372</v>
      </c>
      <c r="E113" s="7" t="n">
        <v>24.29</v>
      </c>
      <c r="F113" s="8" t="n">
        <v>0.0033</v>
      </c>
      <c r="G113" s="39" t="n"/>
    </row>
    <row r="114">
      <c r="A114" s="38" t="inlineStr">
        <is>
          <t>UNO Minda Ltd.</t>
        </is>
      </c>
      <c r="B114" s="17" t="inlineStr">
        <is>
          <t>INE405E01023</t>
        </is>
      </c>
      <c r="C114" s="17" t="inlineStr">
        <is>
          <t>Auto Components</t>
        </is>
      </c>
      <c r="D114" s="156" t="n">
        <v>1848</v>
      </c>
      <c r="E114" s="7" t="n">
        <v>24</v>
      </c>
      <c r="F114" s="8" t="n">
        <v>0.0032</v>
      </c>
      <c r="G114" s="39" t="n"/>
    </row>
    <row r="115">
      <c r="A115" s="38" t="inlineStr">
        <is>
          <t>ICICI Prudential Life Insurance Co Ltd.</t>
        </is>
      </c>
      <c r="B115" s="17" t="inlineStr">
        <is>
          <t>INE726G01019</t>
        </is>
      </c>
      <c r="C115" s="17" t="inlineStr">
        <is>
          <t>Insurance</t>
        </is>
      </c>
      <c r="D115" s="156" t="n">
        <v>4010</v>
      </c>
      <c r="E115" s="7" t="n">
        <v>23.87</v>
      </c>
      <c r="F115" s="8" t="n">
        <v>0.0032</v>
      </c>
      <c r="G115" s="39" t="n"/>
    </row>
    <row r="116">
      <c r="A116" s="38" t="inlineStr">
        <is>
          <t>Torrent Power Ltd.</t>
        </is>
      </c>
      <c r="B116" s="17" t="inlineStr">
        <is>
          <t>INE813H01021</t>
        </is>
      </c>
      <c r="C116" s="17" t="inlineStr">
        <is>
          <t>Power</t>
        </is>
      </c>
      <c r="D116" s="156" t="n">
        <v>1956</v>
      </c>
      <c r="E116" s="7" t="n">
        <v>23.84</v>
      </c>
      <c r="F116" s="8" t="n">
        <v>0.0032</v>
      </c>
      <c r="G116" s="39" t="n"/>
    </row>
    <row r="117">
      <c r="A117" s="38" t="inlineStr">
        <is>
          <t>Shriram Finance Ltd.</t>
        </is>
      </c>
      <c r="B117" s="17" t="inlineStr">
        <is>
          <t>INE721A01047</t>
        </is>
      </c>
      <c r="C117" s="17" t="inlineStr">
        <is>
          <t>Finance</t>
        </is>
      </c>
      <c r="D117" s="156" t="n">
        <v>3848</v>
      </c>
      <c r="E117" s="7" t="n">
        <v>23.71</v>
      </c>
      <c r="F117" s="8" t="n">
        <v>0.0032</v>
      </c>
      <c r="G117" s="39" t="n"/>
    </row>
    <row r="118">
      <c r="A118" s="38" t="inlineStr">
        <is>
          <t>Hitachi Energy India Ltd.</t>
        </is>
      </c>
      <c r="B118" s="17" t="inlineStr">
        <is>
          <t>INE07Y701011</t>
        </is>
      </c>
      <c r="C118" s="17" t="inlineStr">
        <is>
          <t>Electrical Equipment</t>
        </is>
      </c>
      <c r="D118" s="156" t="n">
        <v>130</v>
      </c>
      <c r="E118" s="7" t="n">
        <v>23.4</v>
      </c>
      <c r="F118" s="8" t="n">
        <v>0.0031</v>
      </c>
      <c r="G118" s="39" t="n"/>
    </row>
    <row r="119">
      <c r="A119" s="38" t="inlineStr">
        <is>
          <t>Cipla Ltd.</t>
        </is>
      </c>
      <c r="B119" s="17" t="inlineStr">
        <is>
          <t>INE059A01026</t>
        </is>
      </c>
      <c r="C119" s="17" t="inlineStr">
        <is>
          <t>Pharmaceuticals &amp; Biotechnology</t>
        </is>
      </c>
      <c r="D119" s="156" t="n">
        <v>1546</v>
      </c>
      <c r="E119" s="7" t="n">
        <v>23.24</v>
      </c>
      <c r="F119" s="8" t="n">
        <v>0.0031</v>
      </c>
      <c r="G119" s="39" t="n"/>
    </row>
    <row r="120">
      <c r="A120" s="38" t="inlineStr">
        <is>
          <t>Oil India Ltd.</t>
        </is>
      </c>
      <c r="B120" s="17" t="inlineStr">
        <is>
          <t>INE274J01014</t>
        </is>
      </c>
      <c r="C120" s="17" t="inlineStr">
        <is>
          <t>Oil</t>
        </is>
      </c>
      <c r="D120" s="156" t="n">
        <v>5612</v>
      </c>
      <c r="E120" s="7" t="n">
        <v>23.22</v>
      </c>
      <c r="F120" s="8" t="n">
        <v>0.0031</v>
      </c>
      <c r="G120" s="39" t="n"/>
    </row>
    <row r="121">
      <c r="A121" s="38" t="inlineStr">
        <is>
          <t>Vodafone Idea Ltd.</t>
        </is>
      </c>
      <c r="B121" s="17" t="inlineStr">
        <is>
          <t>INE669E01016</t>
        </is>
      </c>
      <c r="C121" s="17" t="inlineStr">
        <is>
          <t>Telecom - Services</t>
        </is>
      </c>
      <c r="D121" s="156" t="n">
        <v>284229</v>
      </c>
      <c r="E121" s="7" t="n">
        <v>23.11</v>
      </c>
      <c r="F121" s="8" t="n">
        <v>0.0031</v>
      </c>
      <c r="G121" s="39" t="n"/>
    </row>
    <row r="122">
      <c r="A122" s="38" t="inlineStr">
        <is>
          <t>Aditya Birla Capital Ltd.</t>
        </is>
      </c>
      <c r="B122" s="17" t="inlineStr">
        <is>
          <t>INE674K01013</t>
        </is>
      </c>
      <c r="C122" s="17" t="inlineStr">
        <is>
          <t>Finance</t>
        </is>
      </c>
      <c r="D122" s="156" t="n">
        <v>7851</v>
      </c>
      <c r="E122" s="7" t="n">
        <v>22.95</v>
      </c>
      <c r="F122" s="8" t="n">
        <v>0.0031</v>
      </c>
      <c r="G122" s="39" t="n"/>
    </row>
    <row r="123">
      <c r="A123" s="38" t="inlineStr">
        <is>
          <t>Nestle India Ltd.</t>
        </is>
      </c>
      <c r="B123" s="17" t="inlineStr">
        <is>
          <t>INE239A01024</t>
        </is>
      </c>
      <c r="C123" s="17" t="inlineStr">
        <is>
          <t>Food Products</t>
        </is>
      </c>
      <c r="D123" s="156" t="n">
        <v>1971</v>
      </c>
      <c r="E123" s="7" t="n">
        <v>22.72</v>
      </c>
      <c r="F123" s="8" t="n">
        <v>0.0031</v>
      </c>
      <c r="G123" s="39" t="n"/>
    </row>
    <row r="124">
      <c r="A124" s="38" t="inlineStr">
        <is>
          <t>Max Healthcare Institute Ltd.</t>
        </is>
      </c>
      <c r="B124" s="17" t="inlineStr">
        <is>
          <t>INE027H01010</t>
        </is>
      </c>
      <c r="C124" s="17" t="inlineStr">
        <is>
          <t>Healthcare Services</t>
        </is>
      </c>
      <c r="D124" s="156" t="n">
        <v>2022</v>
      </c>
      <c r="E124" s="7" t="n">
        <v>22.54</v>
      </c>
      <c r="F124" s="8" t="n">
        <v>0.003</v>
      </c>
      <c r="G124" s="39" t="n"/>
    </row>
    <row r="125">
      <c r="A125" s="38" t="inlineStr">
        <is>
          <t>HDFC Life Insurance Company Ltd.</t>
        </is>
      </c>
      <c r="B125" s="17" t="inlineStr">
        <is>
          <t>INE795G01014</t>
        </is>
      </c>
      <c r="C125" s="17" t="inlineStr">
        <is>
          <t>Insurance</t>
        </is>
      </c>
      <c r="D125" s="156" t="n">
        <v>2947</v>
      </c>
      <c r="E125" s="7" t="n">
        <v>22.29</v>
      </c>
      <c r="F125" s="8" t="n">
        <v>0.003</v>
      </c>
      <c r="G125" s="39" t="n"/>
    </row>
    <row r="126">
      <c r="A126" s="38" t="inlineStr">
        <is>
          <t>TVS Motor Company Ltd.</t>
        </is>
      </c>
      <c r="B126" s="17" t="inlineStr">
        <is>
          <t>INE494B01023</t>
        </is>
      </c>
      <c r="C126" s="17" t="inlineStr">
        <is>
          <t>Automobiles</t>
        </is>
      </c>
      <c r="D126" s="156" t="n">
        <v>644</v>
      </c>
      <c r="E126" s="7" t="n">
        <v>22.15</v>
      </c>
      <c r="F126" s="8" t="n">
        <v>0.003</v>
      </c>
      <c r="G126" s="39" t="n"/>
    </row>
    <row r="127">
      <c r="A127" s="38" t="inlineStr">
        <is>
          <t>SBI Life Insurance Company Ltd.</t>
        </is>
      </c>
      <c r="B127" s="17" t="inlineStr">
        <is>
          <t>INE123W01016</t>
        </is>
      </c>
      <c r="C127" s="17" t="inlineStr">
        <is>
          <t>Insurance</t>
        </is>
      </c>
      <c r="D127" s="156" t="n">
        <v>1233</v>
      </c>
      <c r="E127" s="7" t="n">
        <v>22.08</v>
      </c>
      <c r="F127" s="8" t="n">
        <v>0.003</v>
      </c>
      <c r="G127" s="39" t="n"/>
    </row>
    <row r="128">
      <c r="A128" s="38" t="inlineStr">
        <is>
          <t>ITC Hotels Ltd.</t>
        </is>
      </c>
      <c r="B128" s="17" t="inlineStr">
        <is>
          <t>INE379A01028</t>
        </is>
      </c>
      <c r="C128" s="17" t="inlineStr">
        <is>
          <t>Leisure Services</t>
        </is>
      </c>
      <c r="D128" s="156" t="n">
        <v>9652</v>
      </c>
      <c r="E128" s="7" t="n">
        <v>21.94</v>
      </c>
      <c r="F128" s="8" t="n">
        <v>0.0029</v>
      </c>
      <c r="G128" s="39" t="n"/>
    </row>
    <row r="129">
      <c r="A129" s="38" t="inlineStr">
        <is>
          <t>Indian Railway Catering &amp;Tou. Corp. Ltd.</t>
        </is>
      </c>
      <c r="B129" s="17" t="inlineStr">
        <is>
          <t>INE335Y01020</t>
        </is>
      </c>
      <c r="C129" s="17" t="inlineStr">
        <is>
          <t>Leisure Services</t>
        </is>
      </c>
      <c r="D129" s="156" t="n">
        <v>3103</v>
      </c>
      <c r="E129" s="7" t="n">
        <v>21.73</v>
      </c>
      <c r="F129" s="8" t="n">
        <v>0.0029</v>
      </c>
      <c r="G129" s="39" t="n"/>
    </row>
    <row r="130">
      <c r="A130" s="38" t="inlineStr">
        <is>
          <t>Vedanta Ltd.</t>
        </is>
      </c>
      <c r="B130" s="17" t="inlineStr">
        <is>
          <t>INE205A01025</t>
        </is>
      </c>
      <c r="C130" s="17" t="inlineStr">
        <is>
          <t>Diversified Metals</t>
        </is>
      </c>
      <c r="D130" s="156" t="n">
        <v>4662</v>
      </c>
      <c r="E130" s="7" t="n">
        <v>21.72</v>
      </c>
      <c r="F130" s="8" t="n">
        <v>0.0029</v>
      </c>
      <c r="G130" s="39" t="n"/>
    </row>
    <row r="131">
      <c r="A131" s="38" t="inlineStr">
        <is>
          <t>Petronet LNG Ltd.</t>
        </is>
      </c>
      <c r="B131" s="17" t="inlineStr">
        <is>
          <t>INE347G01014</t>
        </is>
      </c>
      <c r="C131" s="17" t="inlineStr">
        <is>
          <t>Gas</t>
        </is>
      </c>
      <c r="D131" s="156" t="n">
        <v>7718</v>
      </c>
      <c r="E131" s="7" t="n">
        <v>21.52</v>
      </c>
      <c r="F131" s="8" t="n">
        <v>0.0029</v>
      </c>
      <c r="G131" s="39" t="n"/>
    </row>
    <row r="132">
      <c r="A132" s="38" t="inlineStr">
        <is>
          <t>Biocon Ltd.</t>
        </is>
      </c>
      <c r="B132" s="17" t="inlineStr">
        <is>
          <t>INE376G01013</t>
        </is>
      </c>
      <c r="C132" s="17" t="inlineStr">
        <is>
          <t>Pharmaceuticals &amp; Biotechnology</t>
        </is>
      </c>
      <c r="D132" s="156" t="n">
        <v>6177</v>
      </c>
      <c r="E132" s="7" t="n">
        <v>21.06</v>
      </c>
      <c r="F132" s="8" t="n">
        <v>0.0028</v>
      </c>
      <c r="G132" s="39" t="n"/>
    </row>
    <row r="133">
      <c r="A133" s="38" t="inlineStr">
        <is>
          <t>L&amp;T Finance Ltd.</t>
        </is>
      </c>
      <c r="B133" s="17" t="inlineStr">
        <is>
          <t>INE498L01015</t>
        </is>
      </c>
      <c r="C133" s="17" t="inlineStr">
        <is>
          <t>Finance</t>
        </is>
      </c>
      <c r="D133" s="156" t="n">
        <v>8388</v>
      </c>
      <c r="E133" s="7" t="n">
        <v>20.91</v>
      </c>
      <c r="F133" s="8" t="n">
        <v>0.0028</v>
      </c>
      <c r="G133" s="39" t="n"/>
    </row>
    <row r="134">
      <c r="A134" s="38" t="inlineStr">
        <is>
          <t>Oracle Financial Services Software Ltd.</t>
        </is>
      </c>
      <c r="B134" s="17" t="inlineStr">
        <is>
          <t>INE881D01027</t>
        </is>
      </c>
      <c r="C134" s="17" t="inlineStr">
        <is>
          <t>IT - Software</t>
        </is>
      </c>
      <c r="D134" s="156" t="n">
        <v>244</v>
      </c>
      <c r="E134" s="7" t="n">
        <v>20.5</v>
      </c>
      <c r="F134" s="8" t="n">
        <v>0.0028</v>
      </c>
      <c r="G134" s="39" t="n"/>
    </row>
    <row r="135">
      <c r="A135" s="38" t="inlineStr">
        <is>
          <t>Dr. Reddy's Laboratories Ltd.</t>
        </is>
      </c>
      <c r="B135" s="17" t="inlineStr">
        <is>
          <t>INE089A01031</t>
        </is>
      </c>
      <c r="C135" s="17" t="inlineStr">
        <is>
          <t>Pharmaceuticals &amp; Biotechnology</t>
        </is>
      </c>
      <c r="D135" s="156" t="n">
        <v>1674</v>
      </c>
      <c r="E135" s="7" t="n">
        <v>20.48</v>
      </c>
      <c r="F135" s="8" t="n">
        <v>0.0028</v>
      </c>
      <c r="G135" s="39" t="n"/>
    </row>
    <row r="136">
      <c r="A136" s="38" t="inlineStr">
        <is>
          <t>Apollo Hospitals Enterprise Ltd.</t>
        </is>
      </c>
      <c r="B136" s="17" t="inlineStr">
        <is>
          <t>INE437A01024</t>
        </is>
      </c>
      <c r="C136" s="17" t="inlineStr">
        <is>
          <t>Healthcare Services</t>
        </is>
      </c>
      <c r="D136" s="156" t="n">
        <v>276</v>
      </c>
      <c r="E136" s="7" t="n">
        <v>20.45</v>
      </c>
      <c r="F136" s="8" t="n">
        <v>0.0027</v>
      </c>
      <c r="G136" s="39" t="n"/>
    </row>
    <row r="137">
      <c r="A137" s="38" t="inlineStr">
        <is>
          <t>Tata Consumer Products Ltd.</t>
        </is>
      </c>
      <c r="B137" s="17" t="inlineStr">
        <is>
          <t>INE192A01025</t>
        </is>
      </c>
      <c r="C137" s="17" t="inlineStr">
        <is>
          <t>Agricultural Food &amp; other Products</t>
        </is>
      </c>
      <c r="D137" s="156" t="n">
        <v>1790</v>
      </c>
      <c r="E137" s="7" t="n">
        <v>20.21</v>
      </c>
      <c r="F137" s="8" t="n">
        <v>0.0027</v>
      </c>
      <c r="G137" s="39" t="n"/>
    </row>
    <row r="138">
      <c r="A138" s="38" t="inlineStr">
        <is>
          <t>Patanjali Foods Ltd.</t>
        </is>
      </c>
      <c r="B138" s="17" t="inlineStr">
        <is>
          <t>INE619A01035</t>
        </is>
      </c>
      <c r="C138" s="17" t="inlineStr">
        <is>
          <t>Agricultural Food &amp; other Products</t>
        </is>
      </c>
      <c r="D138" s="156" t="n">
        <v>3497</v>
      </c>
      <c r="E138" s="7" t="n">
        <v>20.14</v>
      </c>
      <c r="F138" s="8" t="n">
        <v>0.0027</v>
      </c>
      <c r="G138" s="39" t="n"/>
    </row>
    <row r="139">
      <c r="A139" s="38" t="inlineStr">
        <is>
          <t>Steel Authority of India Ltd.</t>
        </is>
      </c>
      <c r="B139" s="17" t="inlineStr">
        <is>
          <t>INE114A01011</t>
        </is>
      </c>
      <c r="C139" s="17" t="inlineStr">
        <is>
          <t>Ferrous Metals</t>
        </is>
      </c>
      <c r="D139" s="156" t="n">
        <v>14874</v>
      </c>
      <c r="E139" s="7" t="n">
        <v>20</v>
      </c>
      <c r="F139" s="8" t="n">
        <v>0.0027</v>
      </c>
      <c r="G139" s="39" t="n"/>
    </row>
    <row r="140">
      <c r="A140" s="38" t="inlineStr">
        <is>
          <t>Divi's Laboratories Ltd.</t>
        </is>
      </c>
      <c r="B140" s="17" t="inlineStr">
        <is>
          <t>INE361B01024</t>
        </is>
      </c>
      <c r="C140" s="17" t="inlineStr">
        <is>
          <t>Pharmaceuticals &amp; Biotechnology</t>
        </is>
      </c>
      <c r="D140" s="156" t="n">
        <v>350</v>
      </c>
      <c r="E140" s="7" t="n">
        <v>19.91</v>
      </c>
      <c r="F140" s="8" t="n">
        <v>0.0027</v>
      </c>
      <c r="G140" s="39" t="n"/>
    </row>
    <row r="141">
      <c r="A141" s="38" t="inlineStr">
        <is>
          <t>Rail Vikas Nigam Ltd.</t>
        </is>
      </c>
      <c r="B141" s="17" t="inlineStr">
        <is>
          <t>INE415G01027</t>
        </is>
      </c>
      <c r="C141" s="17" t="inlineStr">
        <is>
          <t>Construction</t>
        </is>
      </c>
      <c r="D141" s="156" t="n">
        <v>5841</v>
      </c>
      <c r="E141" s="7" t="n">
        <v>19.83</v>
      </c>
      <c r="F141" s="8" t="n">
        <v>0.0027</v>
      </c>
      <c r="G141" s="39" t="n"/>
    </row>
    <row r="142">
      <c r="A142" s="38" t="inlineStr">
        <is>
          <t>National Aluminium Company Ltd.</t>
        </is>
      </c>
      <c r="B142" s="17" t="inlineStr">
        <is>
          <t>INE139A01034</t>
        </is>
      </c>
      <c r="C142" s="17" t="inlineStr">
        <is>
          <t>Non - Ferrous Metals</t>
        </is>
      </c>
      <c r="D142" s="156" t="n">
        <v>9228</v>
      </c>
      <c r="E142" s="7" t="n">
        <v>19.74</v>
      </c>
      <c r="F142" s="8" t="n">
        <v>0.0027</v>
      </c>
      <c r="G142" s="39" t="n"/>
    </row>
    <row r="143">
      <c r="A143" s="38" t="inlineStr">
        <is>
          <t>Tata Communications Ltd.</t>
        </is>
      </c>
      <c r="B143" s="17" t="inlineStr">
        <is>
          <t>INE151A01013</t>
        </is>
      </c>
      <c r="C143" s="17" t="inlineStr">
        <is>
          <t>Telecom - Services</t>
        </is>
      </c>
      <c r="D143" s="156" t="n">
        <v>1207</v>
      </c>
      <c r="E143" s="7" t="n">
        <v>19.47</v>
      </c>
      <c r="F143" s="8" t="n">
        <v>0.0026</v>
      </c>
      <c r="G143" s="39" t="n"/>
    </row>
    <row r="144">
      <c r="A144" s="38" t="inlineStr">
        <is>
          <t>Britannia Industries Ltd.</t>
        </is>
      </c>
      <c r="B144" s="17" t="inlineStr">
        <is>
          <t>INE216A01030</t>
        </is>
      </c>
      <c r="C144" s="17" t="inlineStr">
        <is>
          <t>Food Products</t>
        </is>
      </c>
      <c r="D144" s="156" t="n">
        <v>323</v>
      </c>
      <c r="E144" s="7" t="n">
        <v>19.35</v>
      </c>
      <c r="F144" s="8" t="n">
        <v>0.0026</v>
      </c>
      <c r="G144" s="39" t="n"/>
    </row>
    <row r="145">
      <c r="A145" s="38" t="inlineStr">
        <is>
          <t>Oberoi Realty Ltd.</t>
        </is>
      </c>
      <c r="B145" s="17" t="inlineStr">
        <is>
          <t>INE093I01010</t>
        </is>
      </c>
      <c r="C145" s="17" t="inlineStr">
        <is>
          <t>Realty</t>
        </is>
      </c>
      <c r="D145" s="156" t="n">
        <v>1210</v>
      </c>
      <c r="E145" s="7" t="n">
        <v>19.14</v>
      </c>
      <c r="F145" s="8" t="n">
        <v>0.0026</v>
      </c>
      <c r="G145" s="39" t="n"/>
    </row>
    <row r="146">
      <c r="A146" s="38" t="inlineStr">
        <is>
          <t>IPCA Laboratories Ltd.</t>
        </is>
      </c>
      <c r="B146" s="17" t="inlineStr">
        <is>
          <t>INE571A01038</t>
        </is>
      </c>
      <c r="C146" s="17" t="inlineStr">
        <is>
          <t>Pharmaceuticals &amp; Biotechnology</t>
        </is>
      </c>
      <c r="D146" s="156" t="n">
        <v>1428</v>
      </c>
      <c r="E146" s="7" t="n">
        <v>19.12</v>
      </c>
      <c r="F146" s="8" t="n">
        <v>0.0026</v>
      </c>
      <c r="G146" s="39" t="n"/>
    </row>
    <row r="147">
      <c r="A147" s="38" t="inlineStr">
        <is>
          <t>Sona BLW Precision Forgings Ltd.</t>
        </is>
      </c>
      <c r="B147" s="17" t="inlineStr">
        <is>
          <t>INE073K01018</t>
        </is>
      </c>
      <c r="C147" s="17" t="inlineStr">
        <is>
          <t>Auto Components</t>
        </is>
      </c>
      <c r="D147" s="156" t="n">
        <v>4610</v>
      </c>
      <c r="E147" s="7" t="n">
        <v>18.98</v>
      </c>
      <c r="F147" s="8" t="n">
        <v>0.0026</v>
      </c>
      <c r="G147" s="39" t="n"/>
    </row>
    <row r="148">
      <c r="A148" s="38" t="inlineStr">
        <is>
          <t>Balkrishna Industries Ltd.</t>
        </is>
      </c>
      <c r="B148" s="17" t="inlineStr">
        <is>
          <t>INE787D01026</t>
        </is>
      </c>
      <c r="C148" s="17" t="inlineStr">
        <is>
          <t>Auto Components</t>
        </is>
      </c>
      <c r="D148" s="156" t="n">
        <v>822</v>
      </c>
      <c r="E148" s="7" t="n">
        <v>18.86</v>
      </c>
      <c r="F148" s="8" t="n">
        <v>0.0025</v>
      </c>
      <c r="G148" s="39" t="n"/>
    </row>
    <row r="149">
      <c r="A149" s="38" t="inlineStr">
        <is>
          <t>Wipro Ltd.</t>
        </is>
      </c>
      <c r="B149" s="17" t="inlineStr">
        <is>
          <t>INE075A01022</t>
        </is>
      </c>
      <c r="C149" s="17" t="inlineStr">
        <is>
          <t>IT - Software</t>
        </is>
      </c>
      <c r="D149" s="156" t="n">
        <v>7840</v>
      </c>
      <c r="E149" s="7" t="n">
        <v>18.77</v>
      </c>
      <c r="F149" s="8" t="n">
        <v>0.0025</v>
      </c>
      <c r="G149" s="39" t="n"/>
    </row>
    <row r="150">
      <c r="A150" s="38" t="inlineStr">
        <is>
          <t>Mahindra &amp; Mahindra Financial Services Ltd</t>
        </is>
      </c>
      <c r="B150" s="17" t="inlineStr">
        <is>
          <t>INE774D01024</t>
        </is>
      </c>
      <c r="C150" s="17" t="inlineStr">
        <is>
          <t>Finance</t>
        </is>
      </c>
      <c r="D150" s="156" t="n">
        <v>6797</v>
      </c>
      <c r="E150" s="7" t="n">
        <v>18.71</v>
      </c>
      <c r="F150" s="8" t="n">
        <v>0.0025</v>
      </c>
      <c r="G150" s="39" t="n"/>
    </row>
    <row r="151">
      <c r="A151" s="38" t="inlineStr">
        <is>
          <t>Cholamandalam Investment &amp; Finance Company Ltd.</t>
        </is>
      </c>
      <c r="B151" s="17" t="inlineStr">
        <is>
          <t>INE121A01024</t>
        </is>
      </c>
      <c r="C151" s="17" t="inlineStr">
        <is>
          <t>Finance</t>
        </is>
      </c>
      <c r="D151" s="156" t="n">
        <v>1159</v>
      </c>
      <c r="E151" s="7" t="n">
        <v>18.67</v>
      </c>
      <c r="F151" s="8" t="n">
        <v>0.0025</v>
      </c>
      <c r="G151" s="39" t="n"/>
    </row>
    <row r="152">
      <c r="A152" s="38" t="inlineStr">
        <is>
          <t>Tata Elxsi Ltd.</t>
        </is>
      </c>
      <c r="B152" s="17" t="inlineStr">
        <is>
          <t>INE670A01012</t>
        </is>
      </c>
      <c r="C152" s="17" t="inlineStr">
        <is>
          <t>IT - Software</t>
        </is>
      </c>
      <c r="D152" s="156" t="n">
        <v>357</v>
      </c>
      <c r="E152" s="7" t="n">
        <v>18.66</v>
      </c>
      <c r="F152" s="8" t="n">
        <v>0.0025</v>
      </c>
      <c r="G152" s="39" t="n"/>
    </row>
    <row r="153">
      <c r="A153" s="38" t="inlineStr">
        <is>
          <t>Container Corporation Of India Ltd.</t>
        </is>
      </c>
      <c r="B153" s="17" t="inlineStr">
        <is>
          <t>INE111A01025</t>
        </is>
      </c>
      <c r="C153" s="17" t="inlineStr">
        <is>
          <t>Transport Services</t>
        </is>
      </c>
      <c r="D153" s="156" t="n">
        <v>3544</v>
      </c>
      <c r="E153" s="7" t="n">
        <v>18.63</v>
      </c>
      <c r="F153" s="8" t="n">
        <v>0.0025</v>
      </c>
      <c r="G153" s="39" t="n"/>
    </row>
    <row r="154">
      <c r="A154" s="38" t="inlineStr">
        <is>
          <t>KPIT Technologies Ltd.</t>
        </is>
      </c>
      <c r="B154" s="17" t="inlineStr">
        <is>
          <t>INE04I401011</t>
        </is>
      </c>
      <c r="C154" s="17" t="inlineStr">
        <is>
          <t>IT - Software</t>
        </is>
      </c>
      <c r="D154" s="156" t="n">
        <v>1683</v>
      </c>
      <c r="E154" s="7" t="n">
        <v>18.47</v>
      </c>
      <c r="F154" s="8" t="n">
        <v>0.0025</v>
      </c>
      <c r="G154" s="39" t="n"/>
    </row>
    <row r="155">
      <c r="A155" s="38" t="inlineStr">
        <is>
          <t>Exide Industries Ltd.</t>
        </is>
      </c>
      <c r="B155" s="17" t="inlineStr">
        <is>
          <t>INE302A01020</t>
        </is>
      </c>
      <c r="C155" s="17" t="inlineStr">
        <is>
          <t>Auto Components</t>
        </is>
      </c>
      <c r="D155" s="156" t="n">
        <v>4680</v>
      </c>
      <c r="E155" s="7" t="n">
        <v>18.29</v>
      </c>
      <c r="F155" s="8" t="n">
        <v>0.0025</v>
      </c>
      <c r="G155" s="39" t="n"/>
    </row>
    <row r="156">
      <c r="A156" s="38" t="inlineStr">
        <is>
          <t>Dalmia Bharat Ltd.</t>
        </is>
      </c>
      <c r="B156" s="17" t="inlineStr">
        <is>
          <t>INE00R701025</t>
        </is>
      </c>
      <c r="C156" s="17" t="inlineStr">
        <is>
          <t>Cement &amp; Cement Products</t>
        </is>
      </c>
      <c r="D156" s="156" t="n">
        <v>819</v>
      </c>
      <c r="E156" s="7" t="n">
        <v>18.24</v>
      </c>
      <c r="F156" s="8" t="n">
        <v>0.0025</v>
      </c>
      <c r="G156" s="39" t="n"/>
    </row>
    <row r="157">
      <c r="A157" s="38" t="inlineStr">
        <is>
          <t>Bharat Petroleum Corporation Ltd.</t>
        </is>
      </c>
      <c r="B157" s="17" t="inlineStr">
        <is>
          <t>INE029A01011</t>
        </is>
      </c>
      <c r="C157" s="17" t="inlineStr">
        <is>
          <t>Petroleum Products</t>
        </is>
      </c>
      <c r="D157" s="156" t="n">
        <v>5325</v>
      </c>
      <c r="E157" s="7" t="n">
        <v>18.09</v>
      </c>
      <c r="F157" s="8" t="n">
        <v>0.0024</v>
      </c>
      <c r="G157" s="39" t="n"/>
    </row>
    <row r="158">
      <c r="A158" s="38" t="inlineStr">
        <is>
          <t>Avenue Supermarts Ltd.</t>
        </is>
      </c>
      <c r="B158" s="17" t="inlineStr">
        <is>
          <t>INE192R01011</t>
        </is>
      </c>
      <c r="C158" s="17" t="inlineStr">
        <is>
          <t>Retailing</t>
        </is>
      </c>
      <c r="D158" s="156" t="n">
        <v>403</v>
      </c>
      <c r="E158" s="7" t="n">
        <v>18.04</v>
      </c>
      <c r="F158" s="8" t="n">
        <v>0.0024</v>
      </c>
      <c r="G158" s="39" t="n"/>
    </row>
    <row r="159">
      <c r="A159" s="38" t="inlineStr">
        <is>
          <t>Kalyan Jewellers India Ltd.</t>
        </is>
      </c>
      <c r="B159" s="17" t="inlineStr">
        <is>
          <t>INE303R01014</t>
        </is>
      </c>
      <c r="C159" s="17" t="inlineStr">
        <is>
          <t>Consumer Durables</t>
        </is>
      </c>
      <c r="D159" s="156" t="n">
        <v>3951</v>
      </c>
      <c r="E159" s="7" t="n">
        <v>17.95</v>
      </c>
      <c r="F159" s="8" t="n">
        <v>0.0024</v>
      </c>
      <c r="G159" s="39" t="n"/>
    </row>
    <row r="160">
      <c r="A160" s="38" t="inlineStr">
        <is>
          <t>Tata Power Company Ltd.</t>
        </is>
      </c>
      <c r="B160" s="17" t="inlineStr">
        <is>
          <t>INE245A01021</t>
        </is>
      </c>
      <c r="C160" s="17" t="inlineStr">
        <is>
          <t>Power</t>
        </is>
      </c>
      <c r="D160" s="156" t="n">
        <v>4614</v>
      </c>
      <c r="E160" s="7" t="n">
        <v>17.93</v>
      </c>
      <c r="F160" s="8" t="n">
        <v>0.0024</v>
      </c>
      <c r="G160" s="39" t="n"/>
    </row>
    <row r="161">
      <c r="A161" s="38" t="inlineStr">
        <is>
          <t>Adani Enterprises Ltd.</t>
        </is>
      </c>
      <c r="B161" s="17" t="inlineStr">
        <is>
          <t>INE423A01024</t>
        </is>
      </c>
      <c r="C161" s="17" t="inlineStr">
        <is>
          <t>Metals &amp; Minerals Trading</t>
        </is>
      </c>
      <c r="D161" s="156" t="n">
        <v>714</v>
      </c>
      <c r="E161" s="7" t="n">
        <v>17.89</v>
      </c>
      <c r="F161" s="8" t="n">
        <v>0.0024</v>
      </c>
      <c r="G161" s="39" t="n"/>
    </row>
    <row r="162">
      <c r="A162" s="38" t="inlineStr">
        <is>
          <t>Adani Total Gas Ltd.</t>
        </is>
      </c>
      <c r="B162" s="17" t="inlineStr">
        <is>
          <t>INE399L01023</t>
        </is>
      </c>
      <c r="C162" s="17" t="inlineStr">
        <is>
          <t>Gas</t>
        </is>
      </c>
      <c r="D162" s="156" t="n">
        <v>2852</v>
      </c>
      <c r="E162" s="7" t="n">
        <v>17.83</v>
      </c>
      <c r="F162" s="8" t="n">
        <v>0.0024</v>
      </c>
      <c r="G162" s="39" t="n"/>
    </row>
    <row r="163">
      <c r="A163" s="38" t="inlineStr">
        <is>
          <t>LIC Housing Finance Ltd.</t>
        </is>
      </c>
      <c r="B163" s="17" t="inlineStr">
        <is>
          <t>INE115A01026</t>
        </is>
      </c>
      <c r="C163" s="17" t="inlineStr">
        <is>
          <t>Finance</t>
        </is>
      </c>
      <c r="D163" s="156" t="n">
        <v>3094</v>
      </c>
      <c r="E163" s="7" t="n">
        <v>17.48</v>
      </c>
      <c r="F163" s="8" t="n">
        <v>0.0023</v>
      </c>
      <c r="G163" s="39" t="n"/>
    </row>
    <row r="164">
      <c r="A164" s="38" t="inlineStr">
        <is>
          <t>Schaeffler India Ltd.</t>
        </is>
      </c>
      <c r="B164" s="17" t="inlineStr">
        <is>
          <t>INE513A01022</t>
        </is>
      </c>
      <c r="C164" s="17" t="inlineStr">
        <is>
          <t>Auto Components</t>
        </is>
      </c>
      <c r="D164" s="156" t="n">
        <v>415</v>
      </c>
      <c r="E164" s="7" t="n">
        <v>17.47</v>
      </c>
      <c r="F164" s="8" t="n">
        <v>0.0023</v>
      </c>
      <c r="G164" s="39" t="n"/>
    </row>
    <row r="165">
      <c r="A165" s="38" t="inlineStr">
        <is>
          <t>The Indian Hotels Company Ltd.</t>
        </is>
      </c>
      <c r="B165" s="17" t="inlineStr">
        <is>
          <t>INE053A01029</t>
        </is>
      </c>
      <c r="C165" s="17" t="inlineStr">
        <is>
          <t>Leisure Services</t>
        </is>
      </c>
      <c r="D165" s="156" t="n">
        <v>2414</v>
      </c>
      <c r="E165" s="7" t="n">
        <v>17.39</v>
      </c>
      <c r="F165" s="8" t="n">
        <v>0.0023</v>
      </c>
      <c r="G165" s="39" t="n"/>
    </row>
    <row r="166">
      <c r="A166" s="38" t="inlineStr">
        <is>
          <t>Astral Ltd.</t>
        </is>
      </c>
      <c r="B166" s="17" t="inlineStr">
        <is>
          <t>INE006I01046</t>
        </is>
      </c>
      <c r="C166" s="17" t="inlineStr">
        <is>
          <t>Industrial Products</t>
        </is>
      </c>
      <c r="D166" s="156" t="n">
        <v>1265</v>
      </c>
      <c r="E166" s="7" t="n">
        <v>17.28</v>
      </c>
      <c r="F166" s="8" t="n">
        <v>0.0023</v>
      </c>
      <c r="G166" s="39" t="n"/>
    </row>
    <row r="167">
      <c r="A167" s="38" t="inlineStr">
        <is>
          <t>Lloyds Metals And Energy Ltd.</t>
        </is>
      </c>
      <c r="B167" s="17" t="inlineStr">
        <is>
          <t>INE281B01032</t>
        </is>
      </c>
      <c r="C167" s="17" t="inlineStr">
        <is>
          <t>Minerals &amp; Mining</t>
        </is>
      </c>
      <c r="D167" s="156" t="n">
        <v>1349</v>
      </c>
      <c r="E167" s="7" t="n">
        <v>16.53</v>
      </c>
      <c r="F167" s="8" t="n">
        <v>0.0022</v>
      </c>
      <c r="G167" s="39" t="n"/>
    </row>
    <row r="168">
      <c r="A168" s="38" t="inlineStr">
        <is>
          <t>VARUN BEVERAGES LIMITED</t>
        </is>
      </c>
      <c r="B168" s="17" t="inlineStr">
        <is>
          <t>INE200M01039</t>
        </is>
      </c>
      <c r="C168" s="17" t="inlineStr">
        <is>
          <t>Beverages</t>
        </is>
      </c>
      <c r="D168" s="156" t="n">
        <v>3723</v>
      </c>
      <c r="E168" s="7" t="n">
        <v>16.52</v>
      </c>
      <c r="F168" s="8" t="n">
        <v>0.0022</v>
      </c>
      <c r="G168" s="39" t="n"/>
    </row>
    <row r="169">
      <c r="A169" s="38" t="inlineStr">
        <is>
          <t>Power Finance Corporation Ltd.</t>
        </is>
      </c>
      <c r="B169" s="17" t="inlineStr">
        <is>
          <t>INE134E01011</t>
        </is>
      </c>
      <c r="C169" s="17" t="inlineStr">
        <is>
          <t>Finance</t>
        </is>
      </c>
      <c r="D169" s="156" t="n">
        <v>4000</v>
      </c>
      <c r="E169" s="7" t="n">
        <v>16.41</v>
      </c>
      <c r="F169" s="8" t="n">
        <v>0.0022</v>
      </c>
      <c r="G169" s="39" t="n"/>
    </row>
    <row r="170">
      <c r="A170" s="38" t="inlineStr">
        <is>
          <t>Abbott India Ltd.</t>
        </is>
      </c>
      <c r="B170" s="17" t="inlineStr">
        <is>
          <t>INE358A01014</t>
        </is>
      </c>
      <c r="C170" s="17" t="inlineStr">
        <is>
          <t>Pharmaceuticals &amp; Biotechnology</t>
        </is>
      </c>
      <c r="D170" s="156" t="n">
        <v>54</v>
      </c>
      <c r="E170" s="7" t="n">
        <v>15.82</v>
      </c>
      <c r="F170" s="8" t="n">
        <v>0.0021</v>
      </c>
      <c r="G170" s="39" t="n"/>
    </row>
    <row r="171">
      <c r="A171" s="38" t="inlineStr">
        <is>
          <t>Nippon Life India Asset Management Ltd.</t>
        </is>
      </c>
      <c r="B171" s="17" t="inlineStr">
        <is>
          <t>INE298J01013</t>
        </is>
      </c>
      <c r="C171" s="17" t="inlineStr">
        <is>
          <t>Capital Markets</t>
        </is>
      </c>
      <c r="D171" s="156" t="n">
        <v>1817</v>
      </c>
      <c r="E171" s="7" t="n">
        <v>15.78</v>
      </c>
      <c r="F171" s="8" t="n">
        <v>0.0021</v>
      </c>
      <c r="G171" s="39" t="n"/>
    </row>
    <row r="172">
      <c r="A172" s="38" t="inlineStr">
        <is>
          <t>Apollo Tyres Ltd.</t>
        </is>
      </c>
      <c r="B172" s="17" t="inlineStr">
        <is>
          <t>INE438A01022</t>
        </is>
      </c>
      <c r="C172" s="17" t="inlineStr">
        <is>
          <t>Auto Components</t>
        </is>
      </c>
      <c r="D172" s="156" t="n">
        <v>3327</v>
      </c>
      <c r="E172" s="7" t="n">
        <v>15.74</v>
      </c>
      <c r="F172" s="8" t="n">
        <v>0.0021</v>
      </c>
      <c r="G172" s="39" t="n"/>
    </row>
    <row r="173">
      <c r="A173" s="38" t="inlineStr">
        <is>
          <t>Adani Power Ltd.</t>
        </is>
      </c>
      <c r="B173" s="17" t="inlineStr">
        <is>
          <t>INE814H01029</t>
        </is>
      </c>
      <c r="C173" s="17" t="inlineStr">
        <is>
          <t>Power</t>
        </is>
      </c>
      <c r="D173" s="156" t="n">
        <v>10814</v>
      </c>
      <c r="E173" s="7" t="n">
        <v>15.64</v>
      </c>
      <c r="F173" s="8" t="n">
        <v>0.0021</v>
      </c>
      <c r="G173" s="39" t="n"/>
    </row>
    <row r="174">
      <c r="A174" s="38" t="inlineStr">
        <is>
          <t>Gujarat Fluorochemicals Ltd.</t>
        </is>
      </c>
      <c r="B174" s="17" t="inlineStr">
        <is>
          <t>INE09N301011</t>
        </is>
      </c>
      <c r="C174" s="17" t="inlineStr">
        <is>
          <t>Chemicals &amp; Petrochemicals</t>
        </is>
      </c>
      <c r="D174" s="156" t="n">
        <v>421</v>
      </c>
      <c r="E174" s="7" t="n">
        <v>15.61</v>
      </c>
      <c r="F174" s="8" t="n">
        <v>0.0021</v>
      </c>
      <c r="G174" s="39" t="n"/>
    </row>
    <row r="175">
      <c r="A175" s="38" t="inlineStr">
        <is>
          <t>Cochin Shipyard Ltd.</t>
        </is>
      </c>
      <c r="B175" s="17" t="inlineStr">
        <is>
          <t>INE704P01025</t>
        </is>
      </c>
      <c r="C175" s="17" t="inlineStr">
        <is>
          <t>Industrial Manufacturing</t>
        </is>
      </c>
      <c r="D175" s="156" t="n">
        <v>869</v>
      </c>
      <c r="E175" s="7" t="n">
        <v>15.55</v>
      </c>
      <c r="F175" s="8" t="n">
        <v>0.0021</v>
      </c>
      <c r="G175" s="39" t="n"/>
    </row>
    <row r="176">
      <c r="A176" s="38" t="inlineStr">
        <is>
          <t>Bank of India</t>
        </is>
      </c>
      <c r="B176" s="17" t="inlineStr">
        <is>
          <t>INE084A01016</t>
        </is>
      </c>
      <c r="C176" s="17" t="inlineStr">
        <is>
          <t>Banks</t>
        </is>
      </c>
      <c r="D176" s="156" t="n">
        <v>12508</v>
      </c>
      <c r="E176" s="7" t="n">
        <v>15.44</v>
      </c>
      <c r="F176" s="8" t="n">
        <v>0.0021</v>
      </c>
      <c r="G176" s="39" t="n"/>
    </row>
    <row r="177">
      <c r="A177" s="38" t="inlineStr">
        <is>
          <t>Indian Oil Corporation Ltd.</t>
        </is>
      </c>
      <c r="B177" s="17" t="inlineStr">
        <is>
          <t>INE242A01010</t>
        </is>
      </c>
      <c r="C177" s="17" t="inlineStr">
        <is>
          <t>Petroleum Products</t>
        </is>
      </c>
      <c r="D177" s="156" t="n">
        <v>10268</v>
      </c>
      <c r="E177" s="7" t="n">
        <v>15.38</v>
      </c>
      <c r="F177" s="8" t="n">
        <v>0.0021</v>
      </c>
      <c r="G177" s="39" t="n"/>
    </row>
    <row r="178">
      <c r="A178" s="38" t="inlineStr">
        <is>
          <t>Berger Paints (I) Ltd.</t>
        </is>
      </c>
      <c r="B178" s="17" t="inlineStr">
        <is>
          <t>INE463A01038</t>
        </is>
      </c>
      <c r="C178" s="17" t="inlineStr">
        <is>
          <t>Consumer Durables</t>
        </is>
      </c>
      <c r="D178" s="156" t="n">
        <v>2927</v>
      </c>
      <c r="E178" s="7" t="n">
        <v>15.08</v>
      </c>
      <c r="F178" s="8" t="n">
        <v>0.002</v>
      </c>
      <c r="G178" s="39" t="n"/>
    </row>
    <row r="179">
      <c r="A179" s="38" t="inlineStr">
        <is>
          <t>Indraprastha Gas Ltd.</t>
        </is>
      </c>
      <c r="B179" s="17" t="inlineStr">
        <is>
          <t>INE203G01027</t>
        </is>
      </c>
      <c r="C179" s="17" t="inlineStr">
        <is>
          <t>Gas</t>
        </is>
      </c>
      <c r="D179" s="156" t="n">
        <v>7219</v>
      </c>
      <c r="E179" s="7" t="n">
        <v>15.05</v>
      </c>
      <c r="F179" s="8" t="n">
        <v>0.002</v>
      </c>
      <c r="G179" s="39" t="n"/>
    </row>
    <row r="180">
      <c r="A180" s="38" t="inlineStr">
        <is>
          <t>Bajaj Holdings &amp; Investment Ltd.</t>
        </is>
      </c>
      <c r="B180" s="17" t="inlineStr">
        <is>
          <t>INE118A01012</t>
        </is>
      </c>
      <c r="C180" s="17" t="inlineStr">
        <is>
          <t>Finance</t>
        </is>
      </c>
      <c r="D180" s="156" t="n">
        <v>119</v>
      </c>
      <c r="E180" s="7" t="n">
        <v>14.57</v>
      </c>
      <c r="F180" s="8" t="n">
        <v>0.002</v>
      </c>
      <c r="G180" s="39" t="n"/>
    </row>
    <row r="181">
      <c r="A181" s="38" t="inlineStr">
        <is>
          <t>Apar Industries Ltd.</t>
        </is>
      </c>
      <c r="B181" s="17" t="inlineStr">
        <is>
          <t>INE372A01015</t>
        </is>
      </c>
      <c r="C181" s="17" t="inlineStr">
        <is>
          <t>Electrical Equipment</t>
        </is>
      </c>
      <c r="D181" s="156" t="n">
        <v>174</v>
      </c>
      <c r="E181" s="7" t="n">
        <v>14.24</v>
      </c>
      <c r="F181" s="8" t="n">
        <v>0.0019</v>
      </c>
      <c r="G181" s="39" t="n"/>
    </row>
    <row r="182">
      <c r="A182" s="38" t="inlineStr">
        <is>
          <t>Motilal Oswal Financial Services Ltd.</t>
        </is>
      </c>
      <c r="B182" s="17" t="inlineStr">
        <is>
          <t>INE338I01027</t>
        </is>
      </c>
      <c r="C182" s="17" t="inlineStr">
        <is>
          <t>Capital Markets</t>
        </is>
      </c>
      <c r="D182" s="156" t="n">
        <v>1586</v>
      </c>
      <c r="E182" s="7" t="n">
        <v>14.17</v>
      </c>
      <c r="F182" s="8" t="n">
        <v>0.0019</v>
      </c>
      <c r="G182" s="39" t="n"/>
    </row>
    <row r="183">
      <c r="A183" s="38" t="inlineStr">
        <is>
          <t>Bharat Dynamics Ltd.</t>
        </is>
      </c>
      <c r="B183" s="17" t="inlineStr">
        <is>
          <t>INE171Z01026</t>
        </is>
      </c>
      <c r="C183" s="17" t="inlineStr">
        <is>
          <t>Aerospace &amp; Defense</t>
        </is>
      </c>
      <c r="D183" s="156" t="n">
        <v>947</v>
      </c>
      <c r="E183" s="7" t="n">
        <v>14.14</v>
      </c>
      <c r="F183" s="8" t="n">
        <v>0.0019</v>
      </c>
      <c r="G183" s="39" t="n"/>
    </row>
    <row r="184">
      <c r="A184" s="38" t="inlineStr">
        <is>
          <t>Info Edge (India) Ltd.</t>
        </is>
      </c>
      <c r="B184" s="17" t="inlineStr">
        <is>
          <t>INE663F01032</t>
        </is>
      </c>
      <c r="C184" s="17" t="inlineStr">
        <is>
          <t>Retailing</t>
        </is>
      </c>
      <c r="D184" s="156" t="n">
        <v>1067</v>
      </c>
      <c r="E184" s="7" t="n">
        <v>13.97</v>
      </c>
      <c r="F184" s="8" t="n">
        <v>0.0019</v>
      </c>
      <c r="G184" s="39" t="n"/>
    </row>
    <row r="185">
      <c r="A185" s="38" t="inlineStr">
        <is>
          <t>CG Power and Industrial Solutions Ltd.</t>
        </is>
      </c>
      <c r="B185" s="17" t="inlineStr">
        <is>
          <t>INE067A01029</t>
        </is>
      </c>
      <c r="C185" s="17" t="inlineStr">
        <is>
          <t>Electrical Equipment</t>
        </is>
      </c>
      <c r="D185" s="156" t="n">
        <v>1884</v>
      </c>
      <c r="E185" s="7" t="n">
        <v>13.96</v>
      </c>
      <c r="F185" s="8" t="n">
        <v>0.0019</v>
      </c>
      <c r="G185" s="39" t="n"/>
    </row>
    <row r="186">
      <c r="A186" s="38" t="inlineStr">
        <is>
          <t>Tata Investment Corporation Ltd.</t>
        </is>
      </c>
      <c r="B186" s="17" t="inlineStr">
        <is>
          <t>INE672A01018</t>
        </is>
      </c>
      <c r="C186" s="17" t="inlineStr">
        <is>
          <t>Finance</t>
        </is>
      </c>
      <c r="D186" s="156" t="n">
        <v>133</v>
      </c>
      <c r="E186" s="7" t="n">
        <v>13.74</v>
      </c>
      <c r="F186" s="8" t="n">
        <v>0.0018</v>
      </c>
      <c r="G186" s="39" t="n"/>
    </row>
    <row r="187">
      <c r="A187" s="38" t="inlineStr">
        <is>
          <t>Procter &amp; Gamble Hygiene&amp;HealthCare Ltd.</t>
        </is>
      </c>
      <c r="B187" s="17" t="inlineStr">
        <is>
          <t>INE179A01014</t>
        </is>
      </c>
      <c r="C187" s="17" t="inlineStr">
        <is>
          <t>Personal Products</t>
        </is>
      </c>
      <c r="D187" s="156" t="n">
        <v>97</v>
      </c>
      <c r="E187" s="7" t="n">
        <v>13.72</v>
      </c>
      <c r="F187" s="8" t="n">
        <v>0.0018</v>
      </c>
      <c r="G187" s="39" t="n"/>
    </row>
    <row r="188">
      <c r="A188" s="38" t="inlineStr">
        <is>
          <t>Godfrey Phillips India Ltd.</t>
        </is>
      </c>
      <c r="B188" s="17" t="inlineStr">
        <is>
          <t>INE260B01028</t>
        </is>
      </c>
      <c r="C188" s="17" t="inlineStr">
        <is>
          <t>Cigarettes &amp; Tobacco Products</t>
        </is>
      </c>
      <c r="D188" s="156" t="n">
        <v>398</v>
      </c>
      <c r="E188" s="7" t="n">
        <v>13.47</v>
      </c>
      <c r="F188" s="8" t="n">
        <v>0.0018</v>
      </c>
      <c r="G188" s="39" t="n"/>
    </row>
    <row r="189">
      <c r="A189" s="38" t="inlineStr">
        <is>
          <t>Linde India Ltd.</t>
        </is>
      </c>
      <c r="B189" s="17" t="inlineStr">
        <is>
          <t>INE473A01011</t>
        </is>
      </c>
      <c r="C189" s="17" t="inlineStr">
        <is>
          <t>Chemicals &amp; Petrochemicals</t>
        </is>
      </c>
      <c r="D189" s="156" t="n">
        <v>215</v>
      </c>
      <c r="E189" s="7" t="n">
        <v>13.43</v>
      </c>
      <c r="F189" s="8" t="n">
        <v>0.0018</v>
      </c>
      <c r="G189" s="39" t="n"/>
    </row>
    <row r="190">
      <c r="A190" s="38" t="inlineStr">
        <is>
          <t>United Breweries Ltd.</t>
        </is>
      </c>
      <c r="B190" s="17" t="inlineStr">
        <is>
          <t>INE686F01025</t>
        </is>
      </c>
      <c r="C190" s="17" t="inlineStr">
        <is>
          <t>Beverages</t>
        </is>
      </c>
      <c r="D190" s="156" t="n">
        <v>743</v>
      </c>
      <c r="E190" s="7" t="n">
        <v>13.38</v>
      </c>
      <c r="F190" s="8" t="n">
        <v>0.0018</v>
      </c>
      <c r="G190" s="39" t="n"/>
    </row>
    <row r="191">
      <c r="A191" s="38" t="inlineStr">
        <is>
          <t>Bank of Baroda</t>
        </is>
      </c>
      <c r="B191" s="17" t="inlineStr">
        <is>
          <t>INE028A01039</t>
        </is>
      </c>
      <c r="C191" s="17" t="inlineStr">
        <is>
          <t>Banks</t>
        </is>
      </c>
      <c r="D191" s="156" t="n">
        <v>5071</v>
      </c>
      <c r="E191" s="7" t="n">
        <v>13.11</v>
      </c>
      <c r="F191" s="8" t="n">
        <v>0.0018</v>
      </c>
      <c r="G191" s="39" t="n"/>
    </row>
    <row r="192">
      <c r="A192" s="38" t="inlineStr">
        <is>
          <t>LTIMindtree Ltd.</t>
        </is>
      </c>
      <c r="B192" s="17" t="inlineStr">
        <is>
          <t>INE214T01019</t>
        </is>
      </c>
      <c r="C192" s="17" t="inlineStr">
        <is>
          <t>IT - Software</t>
        </is>
      </c>
      <c r="D192" s="156" t="n">
        <v>254</v>
      </c>
      <c r="E192" s="7" t="n">
        <v>13.1</v>
      </c>
      <c r="F192" s="8" t="n">
        <v>0.0018</v>
      </c>
      <c r="G192" s="39" t="n"/>
    </row>
    <row r="193">
      <c r="A193" s="38" t="inlineStr">
        <is>
          <t>GAIL (India) Ltd.</t>
        </is>
      </c>
      <c r="B193" s="17" t="inlineStr">
        <is>
          <t>INE129A01019</t>
        </is>
      </c>
      <c r="C193" s="17" t="inlineStr">
        <is>
          <t>Gas</t>
        </is>
      </c>
      <c r="D193" s="156" t="n">
        <v>7412</v>
      </c>
      <c r="E193" s="7" t="n">
        <v>13.07</v>
      </c>
      <c r="F193" s="8" t="n">
        <v>0.0018</v>
      </c>
      <c r="G193" s="39" t="n"/>
    </row>
    <row r="194">
      <c r="A194" s="38" t="inlineStr">
        <is>
          <t>Deepak Nitrite Ltd.</t>
        </is>
      </c>
      <c r="B194" s="17" t="inlineStr">
        <is>
          <t>INE288B01029</t>
        </is>
      </c>
      <c r="C194" s="17" t="inlineStr">
        <is>
          <t>Chemicals &amp; Petrochemicals</t>
        </is>
      </c>
      <c r="D194" s="156" t="n">
        <v>705</v>
      </c>
      <c r="E194" s="7" t="n">
        <v>12.94</v>
      </c>
      <c r="F194" s="8" t="n">
        <v>0.0017</v>
      </c>
      <c r="G194" s="39" t="n"/>
    </row>
    <row r="195">
      <c r="A195" s="38" t="inlineStr">
        <is>
          <t>Godrej Consumer Products Ltd.</t>
        </is>
      </c>
      <c r="B195" s="17" t="inlineStr">
        <is>
          <t>INE102D01028</t>
        </is>
      </c>
      <c r="C195" s="17" t="inlineStr">
        <is>
          <t>Personal Products</t>
        </is>
      </c>
      <c r="D195" s="156" t="n">
        <v>1106</v>
      </c>
      <c r="E195" s="7" t="n">
        <v>12.91</v>
      </c>
      <c r="F195" s="8" t="n">
        <v>0.0017</v>
      </c>
      <c r="G195" s="39" t="n"/>
    </row>
    <row r="196">
      <c r="A196" s="38" t="inlineStr">
        <is>
          <t>Samvardhana Motherson International Ltd.</t>
        </is>
      </c>
      <c r="B196" s="17" t="inlineStr">
        <is>
          <t>INE775A01035</t>
        </is>
      </c>
      <c r="C196" s="17" t="inlineStr">
        <is>
          <t>Auto Components</t>
        </is>
      </c>
      <c r="D196" s="156" t="n">
        <v>12199</v>
      </c>
      <c r="E196" s="7" t="n">
        <v>12.89</v>
      </c>
      <c r="F196" s="8" t="n">
        <v>0.0017</v>
      </c>
      <c r="G196" s="39" t="n"/>
    </row>
    <row r="197">
      <c r="A197" s="38" t="inlineStr">
        <is>
          <t>Bharti Hexacom Ltd.</t>
        </is>
      </c>
      <c r="B197" s="17" t="inlineStr">
        <is>
          <t>INE343G01021</t>
        </is>
      </c>
      <c r="C197" s="17" t="inlineStr">
        <is>
          <t>Telecom - Services</t>
        </is>
      </c>
      <c r="D197" s="156" t="n">
        <v>772</v>
      </c>
      <c r="E197" s="7" t="n">
        <v>12.81</v>
      </c>
      <c r="F197" s="8" t="n">
        <v>0.0017</v>
      </c>
      <c r="G197" s="39" t="n"/>
    </row>
    <row r="198">
      <c r="A198" s="38" t="inlineStr">
        <is>
          <t>REC Ltd.</t>
        </is>
      </c>
      <c r="B198" s="17" t="inlineStr">
        <is>
          <t>INE020B01018</t>
        </is>
      </c>
      <c r="C198" s="17" t="inlineStr">
        <is>
          <t>Finance</t>
        </is>
      </c>
      <c r="D198" s="156" t="n">
        <v>3432</v>
      </c>
      <c r="E198" s="7" t="n">
        <v>12.8</v>
      </c>
      <c r="F198" s="8" t="n">
        <v>0.0017</v>
      </c>
      <c r="G198" s="39" t="n"/>
    </row>
    <row r="199">
      <c r="A199" s="38" t="inlineStr">
        <is>
          <t>Thermax Ltd.</t>
        </is>
      </c>
      <c r="B199" s="17" t="inlineStr">
        <is>
          <t>INE152A01029</t>
        </is>
      </c>
      <c r="C199" s="17" t="inlineStr">
        <is>
          <t>Electrical Equipment</t>
        </is>
      </c>
      <c r="D199" s="156" t="n">
        <v>397</v>
      </c>
      <c r="E199" s="7" t="n">
        <v>12.59</v>
      </c>
      <c r="F199" s="8" t="n">
        <v>0.0017</v>
      </c>
      <c r="G199" s="39" t="n"/>
    </row>
    <row r="200">
      <c r="A200" s="38" t="inlineStr">
        <is>
          <t>DLF Ltd.</t>
        </is>
      </c>
      <c r="B200" s="17" t="inlineStr">
        <is>
          <t>INE271C01023</t>
        </is>
      </c>
      <c r="C200" s="17" t="inlineStr">
        <is>
          <t>Realty</t>
        </is>
      </c>
      <c r="D200" s="156" t="n">
        <v>1762</v>
      </c>
      <c r="E200" s="7" t="n">
        <v>12.56</v>
      </c>
      <c r="F200" s="8" t="n">
        <v>0.0017</v>
      </c>
      <c r="G200" s="39" t="n"/>
    </row>
    <row r="201">
      <c r="A201" s="38" t="inlineStr">
        <is>
          <t>ICICI Lombard General Insurance Co. Ltd.</t>
        </is>
      </c>
      <c r="B201" s="17" t="inlineStr">
        <is>
          <t>INE765G01017</t>
        </is>
      </c>
      <c r="C201" s="17" t="inlineStr">
        <is>
          <t>Insurance</t>
        </is>
      </c>
      <c r="D201" s="156" t="n">
        <v>664</v>
      </c>
      <c r="E201" s="7" t="n">
        <v>12.55</v>
      </c>
      <c r="F201" s="8" t="n">
        <v>0.0017</v>
      </c>
      <c r="G201" s="39" t="n"/>
    </row>
    <row r="202">
      <c r="A202" s="38" t="inlineStr">
        <is>
          <t>Pidilite Industries Ltd.</t>
        </is>
      </c>
      <c r="B202" s="17" t="inlineStr">
        <is>
          <t>INE318A01026</t>
        </is>
      </c>
      <c r="C202" s="17" t="inlineStr">
        <is>
          <t>Chemicals &amp; Petrochemicals</t>
        </is>
      </c>
      <c r="D202" s="156" t="n">
        <v>854</v>
      </c>
      <c r="E202" s="7" t="n">
        <v>12.54</v>
      </c>
      <c r="F202" s="8" t="n">
        <v>0.0017</v>
      </c>
      <c r="G202" s="39" t="n"/>
    </row>
    <row r="203">
      <c r="A203" s="38" t="inlineStr">
        <is>
          <t>K.P.R. Mill Ltd.</t>
        </is>
      </c>
      <c r="B203" s="17" t="inlineStr">
        <is>
          <t>INE930H01031</t>
        </is>
      </c>
      <c r="C203" s="17" t="inlineStr">
        <is>
          <t>Textiles &amp; Apparels</t>
        </is>
      </c>
      <c r="D203" s="156" t="n">
        <v>1145</v>
      </c>
      <c r="E203" s="7" t="n">
        <v>12.19</v>
      </c>
      <c r="F203" s="8" t="n">
        <v>0.0016</v>
      </c>
      <c r="G203" s="39" t="n"/>
    </row>
    <row r="204">
      <c r="A204" s="38" t="inlineStr">
        <is>
          <t>Indian Renewable Energy Dev Agency Ltd.</t>
        </is>
      </c>
      <c r="B204" s="17" t="inlineStr">
        <is>
          <t>INE202E01016</t>
        </is>
      </c>
      <c r="C204" s="17" t="inlineStr">
        <is>
          <t>Finance</t>
        </is>
      </c>
      <c r="D204" s="156" t="n">
        <v>8186</v>
      </c>
      <c r="E204" s="7" t="n">
        <v>12.17</v>
      </c>
      <c r="F204" s="8" t="n">
        <v>0.0016</v>
      </c>
      <c r="G204" s="39" t="n"/>
    </row>
    <row r="205">
      <c r="A205" s="38" t="inlineStr">
        <is>
          <t>Syngene International Ltd.</t>
        </is>
      </c>
      <c r="B205" s="17" t="inlineStr">
        <is>
          <t>INE398R01022</t>
        </is>
      </c>
      <c r="C205" s="17" t="inlineStr">
        <is>
          <t>Healthcare Services</t>
        </is>
      </c>
      <c r="D205" s="156" t="n">
        <v>1950</v>
      </c>
      <c r="E205" s="7" t="n">
        <v>12.15</v>
      </c>
      <c r="F205" s="8" t="n">
        <v>0.0016</v>
      </c>
      <c r="G205" s="39" t="n"/>
    </row>
    <row r="206">
      <c r="A206" s="38" t="inlineStr">
        <is>
          <t>AIA Engineering Ltd.</t>
        </is>
      </c>
      <c r="B206" s="17" t="inlineStr">
        <is>
          <t>INE212H01026</t>
        </is>
      </c>
      <c r="C206" s="17" t="inlineStr">
        <is>
          <t>Industrial Products</t>
        </is>
      </c>
      <c r="D206" s="156" t="n">
        <v>398</v>
      </c>
      <c r="E206" s="7" t="n">
        <v>12.15</v>
      </c>
      <c r="F206" s="8" t="n">
        <v>0.0016</v>
      </c>
      <c r="G206" s="39" t="n"/>
    </row>
    <row r="207">
      <c r="A207" s="38" t="inlineStr">
        <is>
          <t>Premier Energies Ltd.</t>
        </is>
      </c>
      <c r="B207" s="17" t="inlineStr">
        <is>
          <t>INE0BS701011</t>
        </is>
      </c>
      <c r="C207" s="17" t="inlineStr">
        <is>
          <t>Electrical Equipment</t>
        </is>
      </c>
      <c r="D207" s="156" t="n">
        <v>1177</v>
      </c>
      <c r="E207" s="7" t="n">
        <v>12.02</v>
      </c>
      <c r="F207" s="8" t="n">
        <v>0.0016</v>
      </c>
      <c r="G207" s="39" t="n"/>
    </row>
    <row r="208">
      <c r="A208" s="38" t="inlineStr">
        <is>
          <t>Tata Technologies Ltd.</t>
        </is>
      </c>
      <c r="B208" s="17" t="inlineStr">
        <is>
          <t>INE142M01025</t>
        </is>
      </c>
      <c r="C208" s="17" t="inlineStr">
        <is>
          <t>IT - Services</t>
        </is>
      </c>
      <c r="D208" s="156" t="n">
        <v>1762</v>
      </c>
      <c r="E208" s="7" t="n">
        <v>11.8</v>
      </c>
      <c r="F208" s="8" t="n">
        <v>0.0016</v>
      </c>
      <c r="G208" s="39" t="n"/>
    </row>
    <row r="209">
      <c r="A209" s="38" t="inlineStr">
        <is>
          <t>General Insurance Corporation of India</t>
        </is>
      </c>
      <c r="B209" s="17" t="inlineStr">
        <is>
          <t>INE481Y01014</t>
        </is>
      </c>
      <c r="C209" s="17" t="inlineStr">
        <is>
          <t>Insurance</t>
        </is>
      </c>
      <c r="D209" s="156" t="n">
        <v>3181</v>
      </c>
      <c r="E209" s="7" t="n">
        <v>11.73</v>
      </c>
      <c r="F209" s="8" t="n">
        <v>0.0016</v>
      </c>
      <c r="G209" s="39" t="n"/>
    </row>
    <row r="210">
      <c r="A210" s="38" t="inlineStr">
        <is>
          <t>ACC Ltd.</t>
        </is>
      </c>
      <c r="B210" s="17" t="inlineStr">
        <is>
          <t>INE012A01025</t>
        </is>
      </c>
      <c r="C210" s="17" t="inlineStr">
        <is>
          <t>Cement &amp; Cement Products</t>
        </is>
      </c>
      <c r="D210" s="156" t="n">
        <v>643</v>
      </c>
      <c r="E210" s="7" t="n">
        <v>11.73</v>
      </c>
      <c r="F210" s="8" t="n">
        <v>0.0016</v>
      </c>
      <c r="G210" s="39" t="n"/>
    </row>
    <row r="211">
      <c r="A211" s="38" t="inlineStr">
        <is>
          <t>Escorts Kubota Ltd.</t>
        </is>
      </c>
      <c r="B211" s="17" t="inlineStr">
        <is>
          <t>INE042A01014</t>
        </is>
      </c>
      <c r="C211" s="17" t="inlineStr">
        <is>
          <t>Agricultural, Commercial &amp; Construction Vehicles</t>
        </is>
      </c>
      <c r="D211" s="156" t="n">
        <v>340</v>
      </c>
      <c r="E211" s="7" t="n">
        <v>11.72</v>
      </c>
      <c r="F211" s="8" t="n">
        <v>0.0016</v>
      </c>
      <c r="G211" s="39" t="n"/>
    </row>
    <row r="212">
      <c r="A212" s="38" t="inlineStr">
        <is>
          <t>L&amp;T Technology Services Ltd.</t>
        </is>
      </c>
      <c r="B212" s="17" t="inlineStr">
        <is>
          <t>INE010V01017</t>
        </is>
      </c>
      <c r="C212" s="17" t="inlineStr">
        <is>
          <t>IT - Services</t>
        </is>
      </c>
      <c r="D212" s="156" t="n">
        <v>284</v>
      </c>
      <c r="E212" s="7" t="n">
        <v>11.68</v>
      </c>
      <c r="F212" s="8" t="n">
        <v>0.0016</v>
      </c>
      <c r="G212" s="39" t="n"/>
    </row>
    <row r="213">
      <c r="A213" s="38" t="inlineStr">
        <is>
          <t>Housing &amp; Urban Development Corp Ltd.</t>
        </is>
      </c>
      <c r="B213" s="17" t="inlineStr">
        <is>
          <t>INE031A01017</t>
        </is>
      </c>
      <c r="C213" s="17" t="inlineStr">
        <is>
          <t>Finance</t>
        </is>
      </c>
      <c r="D213" s="156" t="n">
        <v>5162</v>
      </c>
      <c r="E213" s="7" t="n">
        <v>11.54</v>
      </c>
      <c r="F213" s="8" t="n">
        <v>0.0016</v>
      </c>
      <c r="G213" s="39" t="n"/>
    </row>
    <row r="214">
      <c r="A214" s="38" t="inlineStr">
        <is>
          <t>Canara Bank</t>
        </is>
      </c>
      <c r="B214" s="17" t="inlineStr">
        <is>
          <t>INE476A01022</t>
        </is>
      </c>
      <c r="C214" s="17" t="inlineStr">
        <is>
          <t>Banks</t>
        </is>
      </c>
      <c r="D214" s="156" t="n">
        <v>9265</v>
      </c>
      <c r="E214" s="7" t="n">
        <v>11.46</v>
      </c>
      <c r="F214" s="8" t="n">
        <v>0.0015</v>
      </c>
      <c r="G214" s="39" t="n"/>
    </row>
    <row r="215">
      <c r="A215" s="38" t="inlineStr">
        <is>
          <t>Global Health Ltd.</t>
        </is>
      </c>
      <c r="B215" s="17" t="inlineStr">
        <is>
          <t>INE474Q01031</t>
        </is>
      </c>
      <c r="C215" s="17" t="inlineStr">
        <is>
          <t>Healthcare Services</t>
        </is>
      </c>
      <c r="D215" s="156" t="n">
        <v>868</v>
      </c>
      <c r="E215" s="7" t="n">
        <v>11.41</v>
      </c>
      <c r="F215" s="8" t="n">
        <v>0.0015</v>
      </c>
      <c r="G215" s="39" t="n"/>
    </row>
    <row r="216">
      <c r="A216" s="38" t="inlineStr">
        <is>
          <t>GlaxoSmithKline Pharmaceuticals Ltd.</t>
        </is>
      </c>
      <c r="B216" s="17" t="inlineStr">
        <is>
          <t>INE159A01016</t>
        </is>
      </c>
      <c r="C216" s="17" t="inlineStr">
        <is>
          <t>Pharmaceuticals &amp; Biotechnology</t>
        </is>
      </c>
      <c r="D216" s="156" t="n">
        <v>426</v>
      </c>
      <c r="E216" s="7" t="n">
        <v>11.33</v>
      </c>
      <c r="F216" s="8" t="n">
        <v>0.0015</v>
      </c>
      <c r="G216" s="39" t="n"/>
    </row>
    <row r="217">
      <c r="A217" s="38" t="inlineStr">
        <is>
          <t>CRISIL Ltd.</t>
        </is>
      </c>
      <c r="B217" s="17" t="inlineStr">
        <is>
          <t>INE007A01025</t>
        </is>
      </c>
      <c r="C217" s="17" t="inlineStr">
        <is>
          <t>Finance</t>
        </is>
      </c>
      <c r="D217" s="156" t="n">
        <v>251</v>
      </c>
      <c r="E217" s="7" t="n">
        <v>11.14</v>
      </c>
      <c r="F217" s="8" t="n">
        <v>0.0015</v>
      </c>
      <c r="G217" s="39" t="n"/>
    </row>
    <row r="218">
      <c r="A218" s="38" t="inlineStr">
        <is>
          <t>Shree Cement Ltd.</t>
        </is>
      </c>
      <c r="B218" s="17" t="inlineStr">
        <is>
          <t>INE070A01015</t>
        </is>
      </c>
      <c r="C218" s="17" t="inlineStr">
        <is>
          <t>Cement &amp; Cement Products</t>
        </is>
      </c>
      <c r="D218" s="156" t="n">
        <v>38</v>
      </c>
      <c r="E218" s="7" t="n">
        <v>11.12</v>
      </c>
      <c r="F218" s="8" t="n">
        <v>0.0015</v>
      </c>
      <c r="G218" s="39" t="n"/>
    </row>
    <row r="219">
      <c r="A219" s="38" t="inlineStr">
        <is>
          <t>Jindal Steel Ltd.</t>
        </is>
      </c>
      <c r="B219" s="17" t="inlineStr">
        <is>
          <t>INE749A01030</t>
        </is>
      </c>
      <c r="C219" s="17" t="inlineStr">
        <is>
          <t>Ferrous Metals</t>
        </is>
      </c>
      <c r="D219" s="156" t="n">
        <v>1025</v>
      </c>
      <c r="E219" s="7" t="n">
        <v>10.9</v>
      </c>
      <c r="F219" s="8" t="n">
        <v>0.0015</v>
      </c>
      <c r="G219" s="39" t="n"/>
    </row>
    <row r="220">
      <c r="A220" s="38" t="inlineStr">
        <is>
          <t>United Spirits Ltd.</t>
        </is>
      </c>
      <c r="B220" s="17" t="inlineStr">
        <is>
          <t>INE854D01024</t>
        </is>
      </c>
      <c r="C220" s="17" t="inlineStr">
        <is>
          <t>Beverages</t>
        </is>
      </c>
      <c r="D220" s="156" t="n">
        <v>811</v>
      </c>
      <c r="E220" s="7" t="n">
        <v>10.74</v>
      </c>
      <c r="F220" s="8" t="n">
        <v>0.0014</v>
      </c>
      <c r="G220" s="39" t="n"/>
    </row>
    <row r="221">
      <c r="A221" s="38" t="inlineStr">
        <is>
          <t>Punjab National Bank</t>
        </is>
      </c>
      <c r="B221" s="17" t="inlineStr">
        <is>
          <t>INE160A01022</t>
        </is>
      </c>
      <c r="C221" s="17" t="inlineStr">
        <is>
          <t>Banks</t>
        </is>
      </c>
      <c r="D221" s="156" t="n">
        <v>9474</v>
      </c>
      <c r="E221" s="7" t="n">
        <v>10.69</v>
      </c>
      <c r="F221" s="8" t="n">
        <v>0.0014</v>
      </c>
      <c r="G221" s="39" t="n"/>
    </row>
    <row r="222">
      <c r="A222" s="38" t="inlineStr">
        <is>
          <t>JSW Infrastructure Ltd.</t>
        </is>
      </c>
      <c r="B222" s="17" t="inlineStr">
        <is>
          <t>INE880J01026</t>
        </is>
      </c>
      <c r="C222" s="17" t="inlineStr">
        <is>
          <t>Transport Infrastructure</t>
        </is>
      </c>
      <c r="D222" s="156" t="n">
        <v>3318</v>
      </c>
      <c r="E222" s="7" t="n">
        <v>10.46</v>
      </c>
      <c r="F222" s="8" t="n">
        <v>0.0014</v>
      </c>
      <c r="G222" s="39" t="n"/>
    </row>
    <row r="223">
      <c r="A223" s="38" t="inlineStr">
        <is>
          <t>Ajanta Pharma Ltd.</t>
        </is>
      </c>
      <c r="B223" s="17" t="inlineStr">
        <is>
          <t>INE031B01049</t>
        </is>
      </c>
      <c r="C223" s="17" t="inlineStr">
        <is>
          <t>Pharmaceuticals &amp; Biotechnology</t>
        </is>
      </c>
      <c r="D223" s="156" t="n">
        <v>433</v>
      </c>
      <c r="E223" s="7" t="n">
        <v>10.42</v>
      </c>
      <c r="F223" s="8" t="n">
        <v>0.0014</v>
      </c>
      <c r="G223" s="39" t="n"/>
    </row>
    <row r="224">
      <c r="A224" s="38" t="inlineStr">
        <is>
          <t>Torrent Pharmaceuticals Ltd.</t>
        </is>
      </c>
      <c r="B224" s="17" t="inlineStr">
        <is>
          <t>INE685A01028</t>
        </is>
      </c>
      <c r="C224" s="17" t="inlineStr">
        <is>
          <t>Pharmaceuticals &amp; Biotechnology</t>
        </is>
      </c>
      <c r="D224" s="156" t="n">
        <v>289</v>
      </c>
      <c r="E224" s="7" t="n">
        <v>10.41</v>
      </c>
      <c r="F224" s="8" t="n">
        <v>0.0014</v>
      </c>
      <c r="G224" s="39" t="n"/>
    </row>
    <row r="225">
      <c r="A225" s="38" t="inlineStr">
        <is>
          <t>Havells India Ltd.</t>
        </is>
      </c>
      <c r="B225" s="17" t="inlineStr">
        <is>
          <t>INE176B01034</t>
        </is>
      </c>
      <c r="C225" s="17" t="inlineStr">
        <is>
          <t>Consumer Durables</t>
        </is>
      </c>
      <c r="D225" s="156" t="n">
        <v>692</v>
      </c>
      <c r="E225" s="7" t="n">
        <v>10.39</v>
      </c>
      <c r="F225" s="8" t="n">
        <v>0.0014</v>
      </c>
      <c r="G225" s="39" t="n"/>
    </row>
    <row r="226">
      <c r="A226" s="38" t="inlineStr">
        <is>
          <t>Hyundai Motor India Ltd.</t>
        </is>
      </c>
      <c r="B226" s="17" t="inlineStr">
        <is>
          <t>INE0V6F01027</t>
        </is>
      </c>
      <c r="C226" s="17" t="inlineStr">
        <is>
          <t>Automobiles</t>
        </is>
      </c>
      <c r="D226" s="156" t="n">
        <v>391</v>
      </c>
      <c r="E226" s="7" t="n">
        <v>10.11</v>
      </c>
      <c r="F226" s="8" t="n">
        <v>0.0014</v>
      </c>
      <c r="G226" s="39" t="n"/>
    </row>
    <row r="227">
      <c r="A227" s="38" t="inlineStr">
        <is>
          <t>Endurance Technologies Ltd.</t>
        </is>
      </c>
      <c r="B227" s="17" t="inlineStr">
        <is>
          <t>INE913H01037</t>
        </is>
      </c>
      <c r="C227" s="17" t="inlineStr">
        <is>
          <t>Auto Components</t>
        </is>
      </c>
      <c r="D227" s="156" t="n">
        <v>363</v>
      </c>
      <c r="E227" s="7" t="n">
        <v>9.970000000000001</v>
      </c>
      <c r="F227" s="8" t="n">
        <v>0.0013</v>
      </c>
      <c r="G227" s="39" t="n"/>
    </row>
    <row r="228">
      <c r="A228" s="38" t="inlineStr">
        <is>
          <t>Ambuja Cements Ltd.</t>
        </is>
      </c>
      <c r="B228" s="17" t="inlineStr">
        <is>
          <t>INE079A01024</t>
        </is>
      </c>
      <c r="C228" s="17" t="inlineStr">
        <is>
          <t>Cement &amp; Cement Products</t>
        </is>
      </c>
      <c r="D228" s="156" t="n">
        <v>1721</v>
      </c>
      <c r="E228" s="7" t="n">
        <v>9.81</v>
      </c>
      <c r="F228" s="8" t="n">
        <v>0.0013</v>
      </c>
      <c r="G228" s="39" t="n"/>
    </row>
    <row r="229">
      <c r="A229" s="38" t="inlineStr">
        <is>
          <t>NLC India Ltd.</t>
        </is>
      </c>
      <c r="B229" s="17" t="inlineStr">
        <is>
          <t>INE589A01014</t>
        </is>
      </c>
      <c r="C229" s="17" t="inlineStr">
        <is>
          <t>Power</t>
        </is>
      </c>
      <c r="D229" s="156" t="n">
        <v>3356</v>
      </c>
      <c r="E229" s="7" t="n">
        <v>9.58</v>
      </c>
      <c r="F229" s="8" t="n">
        <v>0.0013</v>
      </c>
      <c r="G229" s="39" t="n"/>
    </row>
    <row r="230">
      <c r="A230" s="38" t="inlineStr">
        <is>
          <t>NTPC Green Energy Ltd.</t>
        </is>
      </c>
      <c r="B230" s="17" t="inlineStr">
        <is>
          <t>INE0ONG01011</t>
        </is>
      </c>
      <c r="C230" s="17" t="inlineStr">
        <is>
          <t>Power</t>
        </is>
      </c>
      <c r="D230" s="156" t="n">
        <v>9548</v>
      </c>
      <c r="E230" s="7" t="n">
        <v>9.279999999999999</v>
      </c>
      <c r="F230" s="8" t="n">
        <v>0.0012</v>
      </c>
      <c r="G230" s="39" t="n"/>
    </row>
    <row r="231">
      <c r="A231" s="38" t="inlineStr">
        <is>
          <t>Bank of Maharashtra</t>
        </is>
      </c>
      <c r="B231" s="17" t="inlineStr">
        <is>
          <t>INE457A01014</t>
        </is>
      </c>
      <c r="C231" s="17" t="inlineStr">
        <is>
          <t>Banks</t>
        </is>
      </c>
      <c r="D231" s="156" t="n">
        <v>16191</v>
      </c>
      <c r="E231" s="7" t="n">
        <v>9.06</v>
      </c>
      <c r="F231" s="8" t="n">
        <v>0.0012</v>
      </c>
      <c r="G231" s="39" t="n"/>
    </row>
    <row r="232">
      <c r="A232" s="38" t="inlineStr">
        <is>
          <t>Hexaware Technologies Ltd.</t>
        </is>
      </c>
      <c r="B232" s="17" t="inlineStr">
        <is>
          <t>INE093A01041</t>
        </is>
      </c>
      <c r="C232" s="17" t="inlineStr">
        <is>
          <t>IT - Software</t>
        </is>
      </c>
      <c r="D232" s="156" t="n">
        <v>1338</v>
      </c>
      <c r="E232" s="7" t="n">
        <v>8.970000000000001</v>
      </c>
      <c r="F232" s="8" t="n">
        <v>0.0012</v>
      </c>
      <c r="G232" s="39" t="n"/>
    </row>
    <row r="233">
      <c r="A233" s="38" t="inlineStr">
        <is>
          <t>AWL Agri Business Ltd.</t>
        </is>
      </c>
      <c r="B233" s="17" t="inlineStr">
        <is>
          <t>INE699H01024</t>
        </is>
      </c>
      <c r="C233" s="17" t="inlineStr">
        <is>
          <t>Agricultural Food &amp; other Products</t>
        </is>
      </c>
      <c r="D233" s="156" t="n">
        <v>3390</v>
      </c>
      <c r="E233" s="7" t="n">
        <v>8.869999999999999</v>
      </c>
      <c r="F233" s="8" t="n">
        <v>0.0012</v>
      </c>
      <c r="G233" s="39" t="n"/>
    </row>
    <row r="234">
      <c r="A234" s="38" t="inlineStr">
        <is>
          <t>Bosch Ltd.</t>
        </is>
      </c>
      <c r="B234" s="17" t="inlineStr">
        <is>
          <t>INE323A01026</t>
        </is>
      </c>
      <c r="C234" s="17" t="inlineStr">
        <is>
          <t>Auto Components</t>
        </is>
      </c>
      <c r="D234" s="156" t="n">
        <v>23</v>
      </c>
      <c r="E234" s="7" t="n">
        <v>8.77</v>
      </c>
      <c r="F234" s="8" t="n">
        <v>0.0012</v>
      </c>
      <c r="G234" s="39" t="n"/>
    </row>
    <row r="235">
      <c r="A235" s="38" t="inlineStr">
        <is>
          <t>Lodha Developers Ltd.</t>
        </is>
      </c>
      <c r="B235" s="17" t="inlineStr">
        <is>
          <t>INE670K01029</t>
        </is>
      </c>
      <c r="C235" s="17" t="inlineStr">
        <is>
          <t>Realty</t>
        </is>
      </c>
      <c r="D235" s="156" t="n">
        <v>771</v>
      </c>
      <c r="E235" s="7" t="n">
        <v>8.76</v>
      </c>
      <c r="F235" s="8" t="n">
        <v>0.0012</v>
      </c>
      <c r="G235" s="39" t="n"/>
    </row>
    <row r="236">
      <c r="A236" s="38" t="inlineStr">
        <is>
          <t>Adani Green Energy Ltd.</t>
        </is>
      </c>
      <c r="B236" s="17" t="inlineStr">
        <is>
          <t>INE364U01010</t>
        </is>
      </c>
      <c r="C236" s="17" t="inlineStr">
        <is>
          <t>Power</t>
        </is>
      </c>
      <c r="D236" s="156" t="n">
        <v>839</v>
      </c>
      <c r="E236" s="7" t="n">
        <v>8.619999999999999</v>
      </c>
      <c r="F236" s="8" t="n">
        <v>0.0012</v>
      </c>
      <c r="G236" s="39" t="n"/>
    </row>
    <row r="237">
      <c r="A237" s="38" t="inlineStr">
        <is>
          <t>Solar Industries India Ltd.</t>
        </is>
      </c>
      <c r="B237" s="17" t="inlineStr">
        <is>
          <t>INE343H01029</t>
        </is>
      </c>
      <c r="C237" s="17" t="inlineStr">
        <is>
          <t>Chemicals &amp; Petrochemicals</t>
        </is>
      </c>
      <c r="D237" s="156" t="n">
        <v>64</v>
      </c>
      <c r="E237" s="7" t="n">
        <v>8.529999999999999</v>
      </c>
      <c r="F237" s="8" t="n">
        <v>0.0011</v>
      </c>
      <c r="G237" s="39" t="n"/>
    </row>
    <row r="238">
      <c r="A238" s="38" t="inlineStr">
        <is>
          <t>Siemens Energy India Ltd.</t>
        </is>
      </c>
      <c r="B238" s="17" t="inlineStr">
        <is>
          <t>INE1NPP01017</t>
        </is>
      </c>
      <c r="C238" s="17" t="inlineStr">
        <is>
          <t>Electrical Equipment</t>
        </is>
      </c>
      <c r="D238" s="156" t="n">
        <v>245</v>
      </c>
      <c r="E238" s="7" t="n">
        <v>8.41</v>
      </c>
      <c r="F238" s="8" t="n">
        <v>0.0011</v>
      </c>
      <c r="G238" s="39" t="n"/>
    </row>
    <row r="239">
      <c r="A239" s="38" t="inlineStr">
        <is>
          <t>IRB Infrastructure Developers Ltd.</t>
        </is>
      </c>
      <c r="B239" s="17" t="inlineStr">
        <is>
          <t>INE821I01022</t>
        </is>
      </c>
      <c r="C239" s="17" t="inlineStr">
        <is>
          <t>Construction</t>
        </is>
      </c>
      <c r="D239" s="156" t="n">
        <v>20401</v>
      </c>
      <c r="E239" s="7" t="n">
        <v>8.4</v>
      </c>
      <c r="F239" s="8" t="n">
        <v>0.0011</v>
      </c>
      <c r="G239" s="39" t="n"/>
    </row>
    <row r="240">
      <c r="A240" s="38" t="inlineStr">
        <is>
          <t>Adani Energy Solutions Ltd.</t>
        </is>
      </c>
      <c r="B240" s="17" t="inlineStr">
        <is>
          <t>INE931S01010</t>
        </is>
      </c>
      <c r="C240" s="17" t="inlineStr">
        <is>
          <t>Power</t>
        </is>
      </c>
      <c r="D240" s="156" t="n">
        <v>952</v>
      </c>
      <c r="E240" s="7" t="n">
        <v>8.300000000000001</v>
      </c>
      <c r="F240" s="8" t="n">
        <v>0.0011</v>
      </c>
      <c r="G240" s="39" t="n"/>
    </row>
    <row r="241">
      <c r="A241" s="38" t="inlineStr">
        <is>
          <t>3M India Ltd.</t>
        </is>
      </c>
      <c r="B241" s="17" t="inlineStr">
        <is>
          <t>INE470A01017</t>
        </is>
      </c>
      <c r="C241" s="17" t="inlineStr">
        <is>
          <t>Diversified</t>
        </is>
      </c>
      <c r="D241" s="156" t="n">
        <v>28</v>
      </c>
      <c r="E241" s="7" t="n">
        <v>8.24</v>
      </c>
      <c r="F241" s="8" t="n">
        <v>0.0011</v>
      </c>
      <c r="G241" s="39" t="n"/>
    </row>
    <row r="242">
      <c r="A242" s="38" t="inlineStr">
        <is>
          <t>Honeywell Automation India Ltd.</t>
        </is>
      </c>
      <c r="B242" s="17" t="inlineStr">
        <is>
          <t>INE671A01010</t>
        </is>
      </c>
      <c r="C242" s="17" t="inlineStr">
        <is>
          <t>Industrial Manufacturing</t>
        </is>
      </c>
      <c r="D242" s="156" t="n">
        <v>22</v>
      </c>
      <c r="E242" s="7" t="n">
        <v>7.94</v>
      </c>
      <c r="F242" s="8" t="n">
        <v>0.0011</v>
      </c>
      <c r="G242" s="39" t="n"/>
    </row>
    <row r="243">
      <c r="A243" s="38" t="inlineStr">
        <is>
          <t>JSW Energy Ltd.</t>
        </is>
      </c>
      <c r="B243" s="17" t="inlineStr">
        <is>
          <t>INE121E01018</t>
        </is>
      </c>
      <c r="C243" s="17" t="inlineStr">
        <is>
          <t>Power</t>
        </is>
      </c>
      <c r="D243" s="156" t="n">
        <v>1472</v>
      </c>
      <c r="E243" s="7" t="n">
        <v>7.81</v>
      </c>
      <c r="F243" s="8" t="n">
        <v>0.0011</v>
      </c>
      <c r="G243" s="39" t="n"/>
    </row>
    <row r="244">
      <c r="A244" s="38" t="inlineStr">
        <is>
          <t>Gujarat Gas Ltd.</t>
        </is>
      </c>
      <c r="B244" s="17" t="inlineStr">
        <is>
          <t>INE844O01030</t>
        </is>
      </c>
      <c r="C244" s="17" t="inlineStr">
        <is>
          <t>Gas</t>
        </is>
      </c>
      <c r="D244" s="156" t="n">
        <v>1773</v>
      </c>
      <c r="E244" s="7" t="n">
        <v>7.62</v>
      </c>
      <c r="F244" s="8" t="n">
        <v>0.001</v>
      </c>
      <c r="G244" s="39" t="n"/>
    </row>
    <row r="245">
      <c r="A245" s="38" t="inlineStr">
        <is>
          <t>Siemens Ltd.</t>
        </is>
      </c>
      <c r="B245" s="17" t="inlineStr">
        <is>
          <t>INE003A01024</t>
        </is>
      </c>
      <c r="C245" s="17" t="inlineStr">
        <is>
          <t>Electrical Equipment</t>
        </is>
      </c>
      <c r="D245" s="156" t="n">
        <v>243</v>
      </c>
      <c r="E245" s="7" t="n">
        <v>7.6</v>
      </c>
      <c r="F245" s="8" t="n">
        <v>0.001</v>
      </c>
      <c r="G245" s="39" t="n"/>
    </row>
    <row r="246">
      <c r="A246" s="38" t="inlineStr">
        <is>
          <t>ABB India Ltd.</t>
        </is>
      </c>
      <c r="B246" s="17" t="inlineStr">
        <is>
          <t>INE117A01022</t>
        </is>
      </c>
      <c r="C246" s="17" t="inlineStr">
        <is>
          <t>Electrical Equipment</t>
        </is>
      </c>
      <c r="D246" s="156" t="n">
        <v>143</v>
      </c>
      <c r="E246" s="7" t="n">
        <v>7.41</v>
      </c>
      <c r="F246" s="8" t="n">
        <v>0.001</v>
      </c>
      <c r="G246" s="39" t="n"/>
    </row>
    <row r="247">
      <c r="A247" s="38" t="inlineStr">
        <is>
          <t>Zydus Lifesciences Ltd.</t>
        </is>
      </c>
      <c r="B247" s="17" t="inlineStr">
        <is>
          <t>INE010B01027</t>
        </is>
      </c>
      <c r="C247" s="17" t="inlineStr">
        <is>
          <t>Pharmaceuticals &amp; Biotechnology</t>
        </is>
      </c>
      <c r="D247" s="156" t="n">
        <v>686</v>
      </c>
      <c r="E247" s="7" t="n">
        <v>6.74</v>
      </c>
      <c r="F247" s="8" t="n">
        <v>0.0009</v>
      </c>
      <c r="G247" s="39" t="n"/>
    </row>
    <row r="248">
      <c r="A248" s="38" t="inlineStr">
        <is>
          <t>SJVN Ltd.</t>
        </is>
      </c>
      <c r="B248" s="17" t="inlineStr">
        <is>
          <t>INE002L01015</t>
        </is>
      </c>
      <c r="C248" s="17" t="inlineStr">
        <is>
          <t>Power</t>
        </is>
      </c>
      <c r="D248" s="156" t="n">
        <v>7354</v>
      </c>
      <c r="E248" s="7" t="n">
        <v>6.64</v>
      </c>
      <c r="F248" s="8" t="n">
        <v>0.0009</v>
      </c>
      <c r="G248" s="39" t="n"/>
    </row>
    <row r="249">
      <c r="A249" s="38" t="inlineStr">
        <is>
          <t>Hindustan Zinc Ltd.</t>
        </is>
      </c>
      <c r="B249" s="17" t="inlineStr">
        <is>
          <t>INE267A01025</t>
        </is>
      </c>
      <c r="C249" s="17" t="inlineStr">
        <is>
          <t>Non - Ferrous Metals</t>
        </is>
      </c>
      <c r="D249" s="156" t="n">
        <v>1265</v>
      </c>
      <c r="E249" s="7" t="n">
        <v>6.1</v>
      </c>
      <c r="F249" s="8" t="n">
        <v>0.0008</v>
      </c>
      <c r="G249" s="39" t="n"/>
    </row>
    <row r="250">
      <c r="A250" s="38" t="inlineStr">
        <is>
          <t>Indian Railway Finance Corporation Ltd.</t>
        </is>
      </c>
      <c r="B250" s="17" t="inlineStr">
        <is>
          <t>INE053F01010</t>
        </is>
      </c>
      <c r="C250" s="17" t="inlineStr">
        <is>
          <t>Finance</t>
        </is>
      </c>
      <c r="D250" s="156" t="n">
        <v>4910</v>
      </c>
      <c r="E250" s="7" t="n">
        <v>6.06</v>
      </c>
      <c r="F250" s="8" t="n">
        <v>0.0008</v>
      </c>
      <c r="G250" s="39" t="n"/>
    </row>
    <row r="251">
      <c r="A251" s="38" t="inlineStr">
        <is>
          <t>Fertilizers &amp; Chemicals Travancore Ltd.</t>
        </is>
      </c>
      <c r="B251" s="17" t="inlineStr">
        <is>
          <t>INE188A01015</t>
        </is>
      </c>
      <c r="C251" s="17" t="inlineStr">
        <is>
          <t>Fertilizers &amp; Agrochemicals</t>
        </is>
      </c>
      <c r="D251" s="156" t="n">
        <v>639</v>
      </c>
      <c r="E251" s="7" t="n">
        <v>5.71</v>
      </c>
      <c r="F251" s="8" t="n">
        <v>0.0008</v>
      </c>
      <c r="G251" s="39" t="n"/>
    </row>
    <row r="252">
      <c r="A252" s="38" t="inlineStr">
        <is>
          <t>Life Insurance Corporation of India</t>
        </is>
      </c>
      <c r="B252" s="17" t="inlineStr">
        <is>
          <t>INE0J1Y01017</t>
        </is>
      </c>
      <c r="C252" s="17" t="inlineStr">
        <is>
          <t>Insurance</t>
        </is>
      </c>
      <c r="D252" s="156" t="n">
        <v>611</v>
      </c>
      <c r="E252" s="7" t="n">
        <v>5.5</v>
      </c>
      <c r="F252" s="8" t="n">
        <v>0.0007</v>
      </c>
      <c r="G252" s="39" t="n"/>
    </row>
    <row r="253">
      <c r="A253" s="38" t="inlineStr">
        <is>
          <t>Godrej Industries Ltd.</t>
        </is>
      </c>
      <c r="B253" s="17" t="inlineStr">
        <is>
          <t>INE233A01035</t>
        </is>
      </c>
      <c r="C253" s="17" t="inlineStr">
        <is>
          <t>Diversified</t>
        </is>
      </c>
      <c r="D253" s="156" t="n">
        <v>455</v>
      </c>
      <c r="E253" s="7" t="n">
        <v>5.47</v>
      </c>
      <c r="F253" s="8" t="n">
        <v>0.0007</v>
      </c>
      <c r="G253" s="39" t="n"/>
    </row>
    <row r="254">
      <c r="A254" s="38" t="inlineStr">
        <is>
          <t>Mazagon Dock Shipbuilders Ltd.</t>
        </is>
      </c>
      <c r="B254" s="17" t="inlineStr">
        <is>
          <t>INE249Z01020</t>
        </is>
      </c>
      <c r="C254" s="17" t="inlineStr">
        <is>
          <t>Industrial Manufacturing</t>
        </is>
      </c>
      <c r="D254" s="156" t="n">
        <v>192</v>
      </c>
      <c r="E254" s="7" t="n">
        <v>5.3</v>
      </c>
      <c r="F254" s="8" t="n">
        <v>0.0007</v>
      </c>
      <c r="G254" s="39" t="n"/>
    </row>
    <row r="255">
      <c r="A255" s="38" t="inlineStr">
        <is>
          <t>IDBI Bank Ltd.</t>
        </is>
      </c>
      <c r="B255" s="17" t="inlineStr">
        <is>
          <t>INE008A01015</t>
        </is>
      </c>
      <c r="C255" s="17" t="inlineStr">
        <is>
          <t>Banks</t>
        </is>
      </c>
      <c r="D255" s="156" t="n">
        <v>5743</v>
      </c>
      <c r="E255" s="7" t="n">
        <v>5.25</v>
      </c>
      <c r="F255" s="8" t="n">
        <v>0.0007</v>
      </c>
      <c r="G255" s="39" t="n"/>
    </row>
    <row r="256">
      <c r="A256" s="38" t="inlineStr">
        <is>
          <t>The New India Assurance Company Ltd.</t>
        </is>
      </c>
      <c r="B256" s="17" t="inlineStr">
        <is>
          <t>INE470Y01017</t>
        </is>
      </c>
      <c r="C256" s="17" t="inlineStr">
        <is>
          <t>Insurance</t>
        </is>
      </c>
      <c r="D256" s="156" t="n">
        <v>2478</v>
      </c>
      <c r="E256" s="7" t="n">
        <v>4.69</v>
      </c>
      <c r="F256" s="8" t="n">
        <v>0.0005999999999999999</v>
      </c>
      <c r="G256" s="39" t="n"/>
    </row>
    <row r="257">
      <c r="A257" s="38" t="inlineStr">
        <is>
          <t>Indian Overseas Bank</t>
        </is>
      </c>
      <c r="B257" s="17" t="inlineStr">
        <is>
          <t>INE565A01014</t>
        </is>
      </c>
      <c r="C257" s="17" t="inlineStr">
        <is>
          <t>Banks</t>
        </is>
      </c>
      <c r="D257" s="156" t="n">
        <v>10591</v>
      </c>
      <c r="E257" s="7" t="n">
        <v>4.19</v>
      </c>
      <c r="F257" s="8" t="n">
        <v>0.0005999999999999999</v>
      </c>
      <c r="G257" s="39" t="n"/>
    </row>
    <row r="258">
      <c r="A258" s="38" t="inlineStr">
        <is>
          <t>UCO Bank</t>
        </is>
      </c>
      <c r="B258" s="17" t="inlineStr">
        <is>
          <t>INE691A01018</t>
        </is>
      </c>
      <c r="C258" s="17" t="inlineStr">
        <is>
          <t>Banks</t>
        </is>
      </c>
      <c r="D258" s="156" t="n">
        <v>11442</v>
      </c>
      <c r="E258" s="7" t="n">
        <v>3.49</v>
      </c>
      <c r="F258" s="8" t="n">
        <v>0.0005</v>
      </c>
      <c r="G258" s="39" t="n"/>
    </row>
    <row r="259">
      <c r="A259" s="38" t="inlineStr">
        <is>
          <t>Bajaj Housing Finance Ltd.</t>
        </is>
      </c>
      <c r="B259" s="17" t="inlineStr">
        <is>
          <t>INE377Y01014</t>
        </is>
      </c>
      <c r="C259" s="17" t="inlineStr">
        <is>
          <t>Finance</t>
        </is>
      </c>
      <c r="D259" s="156" t="n">
        <v>2559</v>
      </c>
      <c r="E259" s="7" t="n">
        <v>2.82</v>
      </c>
      <c r="F259" s="8" t="n">
        <v>0.0004</v>
      </c>
      <c r="G259" s="39" t="n"/>
    </row>
    <row r="260">
      <c r="A260" s="40" t="inlineStr">
        <is>
          <t>Sub Total</t>
        </is>
      </c>
      <c r="B260" s="18" t="n"/>
      <c r="C260" s="18" t="n"/>
      <c r="D260" s="157" t="n"/>
      <c r="E260" s="20" t="n">
        <v>7426.34</v>
      </c>
      <c r="F260" s="21" t="n">
        <v>0.9978</v>
      </c>
      <c r="G260" s="41" t="n"/>
    </row>
    <row r="261">
      <c r="A261" s="40" t="inlineStr">
        <is>
          <t>(b) Unlisted</t>
        </is>
      </c>
      <c r="B261" s="17" t="n"/>
      <c r="C261" s="17" t="n"/>
      <c r="D261" s="156" t="n"/>
      <c r="E261" s="7" t="n"/>
      <c r="F261" s="8" t="n"/>
      <c r="G261" s="39" t="n"/>
    </row>
    <row r="262">
      <c r="A262" s="40" t="inlineStr">
        <is>
          <t>Sub Total</t>
        </is>
      </c>
      <c r="B262" s="17" t="n"/>
      <c r="C262" s="17" t="n"/>
      <c r="D262" s="156" t="n"/>
      <c r="E262" s="22" t="inlineStr">
        <is>
          <t>NIL</t>
        </is>
      </c>
      <c r="F262" s="23" t="inlineStr">
        <is>
          <t>NIL</t>
        </is>
      </c>
      <c r="G262" s="39" t="n"/>
    </row>
    <row r="263">
      <c r="A263" s="42" t="inlineStr">
        <is>
          <t>TOTAL</t>
        </is>
      </c>
      <c r="B263" s="145" t="n"/>
      <c r="C263" s="145" t="n"/>
      <c r="D263" s="158" t="n"/>
      <c r="E263" s="14" t="n">
        <v>7426.34</v>
      </c>
      <c r="F263" s="15" t="n">
        <v>0.9978</v>
      </c>
      <c r="G263" s="41" t="n"/>
    </row>
    <row r="264">
      <c r="A264" s="38" t="n"/>
      <c r="B264" s="17" t="n"/>
      <c r="C264" s="17" t="n"/>
      <c r="D264" s="156" t="n"/>
      <c r="E264" s="7" t="n"/>
      <c r="F264" s="8" t="n"/>
      <c r="G264" s="39" t="n"/>
    </row>
    <row r="265">
      <c r="A265" s="38" t="n"/>
      <c r="B265" s="17" t="n"/>
      <c r="C265" s="17" t="n"/>
      <c r="D265" s="156" t="n"/>
      <c r="E265" s="7" t="n"/>
      <c r="F265" s="8" t="n"/>
      <c r="G265" s="39" t="n"/>
    </row>
    <row r="266">
      <c r="A266" s="40" t="inlineStr">
        <is>
          <t>TREPS / Reverse Repo</t>
        </is>
      </c>
      <c r="B266" s="17" t="n"/>
      <c r="C266" s="17" t="n"/>
      <c r="D266" s="156" t="n"/>
      <c r="E266" s="7" t="n"/>
      <c r="F266" s="8" t="n"/>
      <c r="G266" s="39" t="n"/>
    </row>
    <row r="267">
      <c r="A267" s="38" t="inlineStr">
        <is>
          <t>Clearing Corporation of India Ltd.</t>
        </is>
      </c>
      <c r="B267" s="17" t="n"/>
      <c r="C267" s="17" t="n"/>
      <c r="D267" s="156" t="n"/>
      <c r="E267" s="7" t="n">
        <v>14</v>
      </c>
      <c r="F267" s="8" t="n">
        <v>0.0019</v>
      </c>
      <c r="G267" s="39" t="n">
        <v>0.05471</v>
      </c>
    </row>
    <row r="268">
      <c r="A268" s="40" t="inlineStr">
        <is>
          <t>Sub Total</t>
        </is>
      </c>
      <c r="B268" s="18" t="n"/>
      <c r="C268" s="18" t="n"/>
      <c r="D268" s="157" t="n"/>
      <c r="E268" s="20" t="n">
        <v>14</v>
      </c>
      <c r="F268" s="21" t="n">
        <v>0.0019</v>
      </c>
      <c r="G268" s="41" t="n"/>
    </row>
    <row r="269">
      <c r="A269" s="38" t="n"/>
      <c r="B269" s="17" t="n"/>
      <c r="C269" s="17" t="n"/>
      <c r="D269" s="156" t="n"/>
      <c r="E269" s="7" t="n"/>
      <c r="F269" s="8" t="n"/>
      <c r="G269" s="39" t="n"/>
    </row>
    <row r="270">
      <c r="A270" s="42" t="inlineStr">
        <is>
          <t>TOTAL</t>
        </is>
      </c>
      <c r="B270" s="145" t="n"/>
      <c r="C270" s="145" t="n"/>
      <c r="D270" s="158" t="n"/>
      <c r="E270" s="20" t="n">
        <v>14</v>
      </c>
      <c r="F270" s="21" t="n">
        <v>0.0019</v>
      </c>
      <c r="G270" s="41" t="n"/>
    </row>
    <row r="271">
      <c r="A271" s="38" t="inlineStr">
        <is>
          <t>Accrued Interest</t>
        </is>
      </c>
      <c r="B271" s="17" t="n"/>
      <c r="C271" s="17" t="n"/>
      <c r="D271" s="156" t="n"/>
      <c r="E271" s="7" t="n">
        <v>0.0020982</v>
      </c>
      <c r="F271" s="59" t="inlineStr">
        <is>
          <t>$0.00%</t>
        </is>
      </c>
      <c r="G271" s="39" t="n"/>
    </row>
    <row r="272">
      <c r="A272" s="38" t="inlineStr">
        <is>
          <t>Net Receivables/(Payables)</t>
        </is>
      </c>
      <c r="B272" s="17" t="n"/>
      <c r="C272" s="17" t="n"/>
      <c r="D272" s="156" t="n"/>
      <c r="E272" s="7" t="n">
        <v>1.1479018</v>
      </c>
      <c r="F272" s="8" t="n">
        <v>0.0003</v>
      </c>
      <c r="G272" s="39" t="n">
        <v>0.05471</v>
      </c>
    </row>
    <row r="273">
      <c r="A273" s="45" t="inlineStr">
        <is>
          <t>GRAND TOTAL</t>
        </is>
      </c>
      <c r="B273" s="19" t="n"/>
      <c r="C273" s="19" t="n"/>
      <c r="D273" s="161" t="n"/>
      <c r="E273" s="14" t="n">
        <v>7441.49</v>
      </c>
      <c r="F273" s="15" t="n">
        <v>1</v>
      </c>
      <c r="G273" s="46" t="n"/>
    </row>
    <row r="274">
      <c r="A274" s="29" t="n"/>
      <c r="G274" s="30" t="n"/>
    </row>
    <row r="275">
      <c r="A275" s="47" t="inlineStr">
        <is>
          <t xml:space="preserve">$ Less than 0.01% of Net Asset Value </t>
        </is>
      </c>
      <c r="G275" s="30" t="n"/>
    </row>
    <row r="276">
      <c r="A276" s="29" t="n"/>
      <c r="G276" s="30" t="n"/>
    </row>
    <row r="277">
      <c r="A277" s="47" t="inlineStr">
        <is>
          <t>Notes:</t>
        </is>
      </c>
      <c r="G277" s="30" t="n"/>
    </row>
    <row r="278">
      <c r="A278" s="48" t="inlineStr">
        <is>
          <t>1. Security in default beyond its maturiy date</t>
        </is>
      </c>
      <c r="B278" s="49" t="inlineStr">
        <is>
          <t>NIL</t>
        </is>
      </c>
      <c r="G278" s="30" t="n"/>
    </row>
    <row r="279">
      <c r="A279" s="29" t="inlineStr">
        <is>
          <t>2. Net Asset Value (Rs. per unit)</t>
        </is>
      </c>
      <c r="G279" s="30" t="n"/>
    </row>
    <row r="280">
      <c r="A280" s="29" t="inlineStr">
        <is>
          <t>Plan /option (Face Value 16)</t>
        </is>
      </c>
      <c r="B280" s="49" t="inlineStr">
        <is>
          <t>As on</t>
        </is>
      </c>
      <c r="C280" s="49" t="inlineStr">
        <is>
          <t>As on</t>
        </is>
      </c>
      <c r="G280" s="30" t="n"/>
    </row>
    <row r="281">
      <c r="A281" s="29" t="n"/>
      <c r="B281" s="50" t="n">
        <v>45747</v>
      </c>
      <c r="C281" s="50" t="n">
        <v>45930</v>
      </c>
      <c r="G281" s="30" t="n"/>
    </row>
    <row r="282">
      <c r="A282" s="29" t="inlineStr">
        <is>
          <t>Regular Plan  Growth Option</t>
        </is>
      </c>
      <c r="B282" s="49" t="inlineStr">
        <is>
          <t>NA</t>
        </is>
      </c>
      <c r="C282" t="n">
        <v>15.9218</v>
      </c>
      <c r="G282" s="51" t="n"/>
    </row>
    <row r="283">
      <c r="A283" s="29" t="n"/>
      <c r="B283" s="49" t="n"/>
      <c r="G283" s="51" t="n"/>
    </row>
    <row r="284">
      <c r="A284" s="29" t="inlineStr">
        <is>
          <t>Since the Scheme was launched during the current half year, there are no comparative NAVs for beginning of the period.</t>
        </is>
      </c>
      <c r="G284" s="51" t="n"/>
    </row>
    <row r="285">
      <c r="A285" s="29" t="n"/>
      <c r="G285" s="30" t="n"/>
    </row>
    <row r="286">
      <c r="A286" s="29" t="inlineStr">
        <is>
          <t xml:space="preserve">3. Total Dividend (Net) declared during the half year period </t>
        </is>
      </c>
      <c r="B286" s="49" t="inlineStr">
        <is>
          <t>NIL</t>
        </is>
      </c>
      <c r="G286" s="30" t="n"/>
    </row>
    <row r="287">
      <c r="A287" s="29" t="inlineStr">
        <is>
          <t>4. Bonus was declared during the half year period</t>
        </is>
      </c>
      <c r="B287" s="49" t="inlineStr">
        <is>
          <t>NIL</t>
        </is>
      </c>
      <c r="G287" s="30" t="n"/>
    </row>
    <row r="288">
      <c r="A288" s="48" t="inlineStr">
        <is>
          <t>5. Investment in Repo of Corporate Debt Securities as at September 30, 2025</t>
        </is>
      </c>
      <c r="B288" s="49" t="inlineStr">
        <is>
          <t>NIL</t>
        </is>
      </c>
      <c r="G288" s="30" t="n"/>
    </row>
    <row r="289">
      <c r="A289" s="48" t="inlineStr">
        <is>
          <t>6. Investment in foreign securities/ADRs/GDRs as at September 30,2025</t>
        </is>
      </c>
      <c r="B289" s="49" t="inlineStr">
        <is>
          <t>NIL</t>
        </is>
      </c>
      <c r="G289" s="30" t="n"/>
    </row>
    <row r="290">
      <c r="A290" s="29" t="inlineStr">
        <is>
          <t>7. Portfolio Turnover Ratio</t>
        </is>
      </c>
      <c r="B290" s="52" t="n">
        <v>0.02</v>
      </c>
      <c r="G290" s="30" t="n"/>
    </row>
    <row r="291" ht="32.15" customHeight="1">
      <c r="A291" s="48" t="inlineStr">
        <is>
          <t>8. Total gross exposure to derivative instruments (excluding reversed positions) as at September 30, 2025 (Rs. in Lakhs)</t>
        </is>
      </c>
      <c r="B291" s="49" t="inlineStr">
        <is>
          <t>NIL</t>
        </is>
      </c>
      <c r="G291" s="30" t="n"/>
    </row>
    <row r="292" ht="29" customHeight="1">
      <c r="A292" s="48" t="inlineStr">
        <is>
          <t>9. Margin Deposits includes Margin money placed on derivatives other than margin money placed with bank</t>
        </is>
      </c>
      <c r="B292" s="49" t="inlineStr">
        <is>
          <t>NIL</t>
        </is>
      </c>
      <c r="G292" s="30" t="n"/>
    </row>
    <row r="293" ht="29" customHeight="1">
      <c r="A293" s="48" t="inlineStr">
        <is>
          <t>10. Value of investment made by other schemes under same management (Rs. In Lakhs)</t>
        </is>
      </c>
      <c r="B293" s="53" t="n">
        <v>7406.79</v>
      </c>
      <c r="G293" s="30" t="n"/>
    </row>
    <row r="294">
      <c r="A294" s="48" t="inlineStr">
        <is>
          <t>11. Number of instance of deviation In valuation of securities</t>
        </is>
      </c>
      <c r="B294" s="49" t="inlineStr">
        <is>
          <t>NIL</t>
        </is>
      </c>
      <c r="G294" s="30" t="n"/>
    </row>
    <row r="295" ht="15" customHeight="1" thickBot="1">
      <c r="A295" s="54" t="inlineStr">
        <is>
          <t>12. Total value and percentage of illiquid equity shares / securities</t>
        </is>
      </c>
      <c r="B295" s="55" t="inlineStr">
        <is>
          <t>NIL</t>
        </is>
      </c>
      <c r="C295" s="56" t="n"/>
      <c r="D295" s="56" t="n"/>
      <c r="E295" s="56" t="n"/>
      <c r="F295" s="56" t="n"/>
      <c r="G295" s="57" t="n"/>
    </row>
    <row r="297" ht="70" customHeight="1">
      <c r="A297" s="177" t="inlineStr">
        <is>
          <t>Scheme Name</t>
        </is>
      </c>
      <c r="B297" s="177" t="inlineStr">
        <is>
          <t>Risk- O - Meter</t>
        </is>
      </c>
      <c r="C297" s="177" t="inlineStr">
        <is>
          <t>Benchmark of the Scheme</t>
        </is>
      </c>
      <c r="D297" s="177" t="inlineStr">
        <is>
          <t>Benchmark Risk-o-meter</t>
        </is>
      </c>
    </row>
    <row r="298" ht="70" customHeight="1">
      <c r="A298" s="177" t="inlineStr">
        <is>
          <t>Edelweiss Nifty LargeMidcap 250 ETF</t>
        </is>
      </c>
      <c r="B298" s="177" t="n"/>
      <c r="C298" s="177" t="inlineStr">
        <is>
          <t>Nifty LargeMidcap 250 Total Return Index</t>
        </is>
      </c>
      <c r="D298" s="177" t="n"/>
      <c r="E298" t="inlineStr"/>
    </row>
  </sheetData>
  <mergeCells count="2">
    <mergeCell ref="A3:G3"/>
    <mergeCell ref="A4:G4"/>
  </mergeCells>
  <pageMargins left="0.7" right="0.7" top="0.75" bottom="0.75" header="0.3" footer="0.3"/>
  <pageSetup orientation="portrait" horizontalDpi="300" verticalDpi="300"/>
  <drawing xmlns:r="http://schemas.openxmlformats.org/officeDocument/2006/relationships" r:id="rId1"/>
</worksheet>
</file>

<file path=xl/worksheets/sheet43.xml><?xml version="1.0" encoding="utf-8"?>
<worksheet xmlns="http://schemas.openxmlformats.org/spreadsheetml/2006/main">
  <sheetPr>
    <outlinePr summaryBelow="1" summaryRight="1"/>
    <pageSetUpPr/>
  </sheetPr>
  <dimension ref="A1:H123"/>
  <sheetViews>
    <sheetView showGridLines="0" workbookViewId="0">
      <pane ySplit="6" topLeftCell="A7" activePane="bottomLeft" state="frozen"/>
      <selection activeCell="A7" sqref="A7"/>
      <selection pane="bottomLeft" activeCell="A7" sqref="A7"/>
    </sheetView>
  </sheetViews>
  <sheetFormatPr baseColWidth="8" defaultRowHeight="14.5"/>
  <cols>
    <col width="67" customWidth="1" min="1" max="1"/>
    <col width="22" customWidth="1" min="2" max="2"/>
    <col width="42" bestFit="1" customWidth="1" min="3" max="3"/>
    <col width="22" customWidth="1" min="4" max="4"/>
    <col width="16.453125" customWidth="1" min="5" max="5"/>
    <col width="22" customWidth="1" min="6" max="6"/>
    <col width="6.1796875" bestFit="1" customWidth="1" style="2" min="7" max="7"/>
    <col width="70.26953125" bestFit="1" customWidth="1" min="12" max="12"/>
    <col width="10.81640625" bestFit="1" customWidth="1" min="13" max="13"/>
    <col width="10.54296875" bestFit="1" customWidth="1" min="14" max="14"/>
    <col width="12" bestFit="1" customWidth="1" min="15" max="15"/>
    <col width="12.54296875" customWidth="1" min="16" max="16"/>
  </cols>
  <sheetData>
    <row r="1">
      <c r="A1" s="85" t="inlineStr">
        <is>
          <t>Edelweiss Mutual Fund</t>
        </is>
      </c>
    </row>
    <row r="2" ht="29.5" customHeight="1" thickBot="1">
      <c r="A2" s="86" t="inlineStr">
        <is>
          <t xml:space="preserve">Edelweiss House, 10th Floor, Off. C.S.T. Road, Kalina, Santacruz (E), Mumbai 400098, Maharashtra  </t>
        </is>
      </c>
    </row>
    <row r="3" ht="28.5" customHeight="1">
      <c r="A3" s="148" t="inlineStr">
        <is>
          <t>PORTFOLIO STATEMENT OF EDELWEISS RECENTLY LISTED IPO FUND AS ON SEPTEMBER 30, 2025</t>
        </is>
      </c>
      <c r="B3" s="149" t="n"/>
      <c r="C3" s="149" t="n"/>
      <c r="D3" s="149" t="n"/>
      <c r="E3" s="149" t="n"/>
      <c r="F3" s="149" t="n"/>
      <c r="G3" s="150" t="n"/>
      <c r="H3" s="28">
        <f>HYPERLINK("[EDEL_HY Portfolio 30-Sep-2025 Final.xlsx]Index!A1","Index")</f>
        <v/>
      </c>
    </row>
    <row r="4" ht="19.5" customHeight="1">
      <c r="A4" s="151" t="inlineStr">
        <is>
          <t>(An open ended equity scheme following investment theme of investing in recently listed 100 companies or upcoming Initial Public Offer (IPOs).)</t>
        </is>
      </c>
      <c r="G4" s="51" t="n"/>
    </row>
    <row r="5">
      <c r="A5" s="29" t="n"/>
      <c r="G5" s="30" t="n"/>
    </row>
    <row r="6" ht="48" customHeight="1">
      <c r="A6" s="31" t="inlineStr">
        <is>
          <t>Name of the Instrument</t>
        </is>
      </c>
      <c r="B6" s="32" t="inlineStr">
        <is>
          <t>ISIN</t>
        </is>
      </c>
      <c r="C6" s="32" t="inlineStr">
        <is>
          <t>Rating/Industry</t>
        </is>
      </c>
      <c r="D6" s="152" t="inlineStr">
        <is>
          <t>Quantity</t>
        </is>
      </c>
      <c r="E6" s="34" t="inlineStr">
        <is>
          <t>Market/Fair Value(Rs. In Lacs)</t>
        </is>
      </c>
      <c r="F6" s="34" t="inlineStr">
        <is>
          <t>% to Net Assets</t>
        </is>
      </c>
      <c r="G6" s="35" t="inlineStr">
        <is>
          <t>YIELD</t>
        </is>
      </c>
    </row>
    <row r="7">
      <c r="A7" s="36" t="n"/>
      <c r="B7" s="16" t="n"/>
      <c r="C7" s="16" t="n"/>
      <c r="D7" s="153" t="n"/>
      <c r="E7" s="154" t="n"/>
      <c r="F7" s="155" t="n"/>
      <c r="G7" s="37" t="n"/>
    </row>
    <row r="8">
      <c r="A8" s="40" t="inlineStr">
        <is>
          <t>Equity &amp; Equity related</t>
        </is>
      </c>
      <c r="B8" s="17" t="n"/>
      <c r="C8" s="17" t="n"/>
      <c r="D8" s="156" t="n"/>
      <c r="E8" s="7" t="n"/>
      <c r="F8" s="8" t="n"/>
      <c r="G8" s="39" t="n"/>
    </row>
    <row r="9">
      <c r="A9" s="40" t="inlineStr">
        <is>
          <t>(a)Listed / Awaiting listing on Stock Exchanges</t>
        </is>
      </c>
      <c r="B9" s="17" t="n"/>
      <c r="C9" s="17" t="n"/>
      <c r="D9" s="156" t="n"/>
      <c r="E9" s="7" t="n"/>
      <c r="F9" s="8" t="n"/>
      <c r="G9" s="39" t="n"/>
    </row>
    <row r="10">
      <c r="A10" s="38" t="inlineStr">
        <is>
          <t>Hyundai Motor India Ltd.</t>
        </is>
      </c>
      <c r="B10" s="17" t="inlineStr">
        <is>
          <t>INE0V6F01027</t>
        </is>
      </c>
      <c r="C10" s="17" t="inlineStr">
        <is>
          <t>Automobiles</t>
        </is>
      </c>
      <c r="D10" s="156" t="n">
        <v>250000</v>
      </c>
      <c r="E10" s="7" t="n">
        <v>6461</v>
      </c>
      <c r="F10" s="8" t="n">
        <v>0.0677</v>
      </c>
      <c r="G10" s="39" t="n"/>
    </row>
    <row r="11">
      <c r="A11" s="38" t="inlineStr">
        <is>
          <t>Vishal Mega Mart Ltd</t>
        </is>
      </c>
      <c r="B11" s="17" t="inlineStr">
        <is>
          <t>INE01EA01019</t>
        </is>
      </c>
      <c r="C11" s="17" t="inlineStr">
        <is>
          <t>Retailing</t>
        </is>
      </c>
      <c r="D11" s="156" t="n">
        <v>3200000</v>
      </c>
      <c r="E11" s="7" t="n">
        <v>4768.32</v>
      </c>
      <c r="F11" s="8" t="n">
        <v>0.05</v>
      </c>
      <c r="G11" s="39" t="n"/>
    </row>
    <row r="12">
      <c r="A12" s="38" t="inlineStr">
        <is>
          <t>Swiggy Ltd.</t>
        </is>
      </c>
      <c r="B12" s="17" t="inlineStr">
        <is>
          <t>INE00H001014</t>
        </is>
      </c>
      <c r="C12" s="17" t="inlineStr">
        <is>
          <t>Retailing</t>
        </is>
      </c>
      <c r="D12" s="156" t="n">
        <v>1100000</v>
      </c>
      <c r="E12" s="7" t="n">
        <v>4652.45</v>
      </c>
      <c r="F12" s="8" t="n">
        <v>0.0488</v>
      </c>
      <c r="G12" s="39" t="n"/>
    </row>
    <row r="13">
      <c r="A13" s="38" t="inlineStr">
        <is>
          <t>Dr Agarwal's Health Care Ltd.</t>
        </is>
      </c>
      <c r="B13" s="17" t="inlineStr">
        <is>
          <t>INE943P01029</t>
        </is>
      </c>
      <c r="C13" s="17" t="inlineStr">
        <is>
          <t>Healthcare Services</t>
        </is>
      </c>
      <c r="D13" s="156" t="n">
        <v>770000</v>
      </c>
      <c r="E13" s="7" t="n">
        <v>3906.6</v>
      </c>
      <c r="F13" s="8" t="n">
        <v>0.041</v>
      </c>
      <c r="G13" s="39" t="n"/>
    </row>
    <row r="14">
      <c r="A14" s="38" t="inlineStr">
        <is>
          <t>Sai Life Sciences Ltd</t>
        </is>
      </c>
      <c r="B14" s="17" t="inlineStr">
        <is>
          <t>INE570L01029</t>
        </is>
      </c>
      <c r="C14" s="17" t="inlineStr">
        <is>
          <t>Pharmaceuticals &amp; Biotechnology</t>
        </is>
      </c>
      <c r="D14" s="156" t="n">
        <v>430000</v>
      </c>
      <c r="E14" s="7" t="n">
        <v>3701.01</v>
      </c>
      <c r="F14" s="8" t="n">
        <v>0.0388</v>
      </c>
      <c r="G14" s="39" t="n"/>
    </row>
    <row r="15">
      <c r="A15" s="38" t="inlineStr">
        <is>
          <t>Sagility Ltd.</t>
        </is>
      </c>
      <c r="B15" s="17" t="inlineStr">
        <is>
          <t>INE0W2G01015</t>
        </is>
      </c>
      <c r="C15" s="17" t="inlineStr">
        <is>
          <t>IT - Services</t>
        </is>
      </c>
      <c r="D15" s="156" t="n">
        <v>8038533</v>
      </c>
      <c r="E15" s="7" t="n">
        <v>3429.24</v>
      </c>
      <c r="F15" s="8" t="n">
        <v>0.0359</v>
      </c>
      <c r="G15" s="39" t="n"/>
    </row>
    <row r="16">
      <c r="A16" s="38" t="inlineStr">
        <is>
          <t>NTPC Green Energy Ltd.</t>
        </is>
      </c>
      <c r="B16" s="17" t="inlineStr">
        <is>
          <t>INE0ONG01011</t>
        </is>
      </c>
      <c r="C16" s="17" t="inlineStr">
        <is>
          <t>Power</t>
        </is>
      </c>
      <c r="D16" s="156" t="n">
        <v>3350000</v>
      </c>
      <c r="E16" s="7" t="n">
        <v>3256.54</v>
      </c>
      <c r="F16" s="8" t="n">
        <v>0.0341</v>
      </c>
      <c r="G16" s="39" t="n"/>
    </row>
    <row r="17">
      <c r="A17" s="38" t="inlineStr">
        <is>
          <t>Acme Solar Holdings Ltd.</t>
        </is>
      </c>
      <c r="B17" s="17" t="inlineStr">
        <is>
          <t>INE622W01025</t>
        </is>
      </c>
      <c r="C17" s="17" t="inlineStr">
        <is>
          <t>Power</t>
        </is>
      </c>
      <c r="D17" s="156" t="n">
        <v>1000000</v>
      </c>
      <c r="E17" s="7" t="n">
        <v>2770</v>
      </c>
      <c r="F17" s="8" t="n">
        <v>0.029</v>
      </c>
      <c r="G17" s="39" t="n"/>
    </row>
    <row r="18">
      <c r="A18" s="38" t="inlineStr">
        <is>
          <t>Bajaj Housing Finance Ltd.</t>
        </is>
      </c>
      <c r="B18" s="17" t="inlineStr">
        <is>
          <t>INE377Y01014</t>
        </is>
      </c>
      <c r="C18" s="17" t="inlineStr">
        <is>
          <t>Finance</t>
        </is>
      </c>
      <c r="D18" s="156" t="n">
        <v>2496242</v>
      </c>
      <c r="E18" s="7" t="n">
        <v>2746.12</v>
      </c>
      <c r="F18" s="8" t="n">
        <v>0.0288</v>
      </c>
      <c r="G18" s="39" t="n"/>
    </row>
    <row r="19">
      <c r="A19" s="38" t="inlineStr">
        <is>
          <t>HDB Financial Services Ltd.</t>
        </is>
      </c>
      <c r="B19" s="17" t="inlineStr">
        <is>
          <t>INE756I01012</t>
        </is>
      </c>
      <c r="C19" s="17" t="inlineStr">
        <is>
          <t>Finance</t>
        </is>
      </c>
      <c r="D19" s="156" t="n">
        <v>350000</v>
      </c>
      <c r="E19" s="7" t="n">
        <v>2626.05</v>
      </c>
      <c r="F19" s="8" t="n">
        <v>0.0275</v>
      </c>
      <c r="G19" s="39" t="n"/>
    </row>
    <row r="20">
      <c r="A20" s="38" t="inlineStr">
        <is>
          <t>Premier Energies Ltd.</t>
        </is>
      </c>
      <c r="B20" s="17" t="inlineStr">
        <is>
          <t>INE0BS701011</t>
        </is>
      </c>
      <c r="C20" s="17" t="inlineStr">
        <is>
          <t>Electrical Equipment</t>
        </is>
      </c>
      <c r="D20" s="156" t="n">
        <v>248888</v>
      </c>
      <c r="E20" s="7" t="n">
        <v>2542.52</v>
      </c>
      <c r="F20" s="8" t="n">
        <v>0.0267</v>
      </c>
      <c r="G20" s="39" t="n"/>
    </row>
    <row r="21">
      <c r="A21" s="38" t="inlineStr">
        <is>
          <t>Baazar Style Retail Ltd.</t>
        </is>
      </c>
      <c r="B21" s="17" t="inlineStr">
        <is>
          <t>INE01FR01028</t>
        </is>
      </c>
      <c r="C21" s="17" t="inlineStr">
        <is>
          <t>Retailing</t>
        </is>
      </c>
      <c r="D21" s="156" t="n">
        <v>552633</v>
      </c>
      <c r="E21" s="7" t="n">
        <v>2048.61</v>
      </c>
      <c r="F21" s="8" t="n">
        <v>0.0215</v>
      </c>
      <c r="G21" s="39" t="n"/>
    </row>
    <row r="22">
      <c r="A22" s="38" t="inlineStr">
        <is>
          <t>TBO Tek Ltd.</t>
        </is>
      </c>
      <c r="B22" s="17" t="inlineStr">
        <is>
          <t>INE673O01025</t>
        </is>
      </c>
      <c r="C22" s="17" t="inlineStr">
        <is>
          <t>Leisure Services</t>
        </is>
      </c>
      <c r="D22" s="156" t="n">
        <v>131625</v>
      </c>
      <c r="E22" s="7" t="n">
        <v>2007.41</v>
      </c>
      <c r="F22" s="8" t="n">
        <v>0.021</v>
      </c>
      <c r="G22" s="39" t="n"/>
    </row>
    <row r="23">
      <c r="A23" s="38" t="inlineStr">
        <is>
          <t>Ather Energy Ltd.</t>
        </is>
      </c>
      <c r="B23" s="17" t="inlineStr">
        <is>
          <t>INE0LEZ01016</t>
        </is>
      </c>
      <c r="C23" s="17" t="inlineStr">
        <is>
          <t>Automobiles</t>
        </is>
      </c>
      <c r="D23" s="156" t="n">
        <v>340000</v>
      </c>
      <c r="E23" s="7" t="n">
        <v>1922.7</v>
      </c>
      <c r="F23" s="8" t="n">
        <v>0.0202</v>
      </c>
      <c r="G23" s="39" t="n"/>
    </row>
    <row r="24">
      <c r="A24" s="38" t="inlineStr">
        <is>
          <t>Belrise Industries Ltd.</t>
        </is>
      </c>
      <c r="B24" s="17" t="inlineStr">
        <is>
          <t>INE894V01022</t>
        </is>
      </c>
      <c r="C24" s="17" t="inlineStr">
        <is>
          <t>Auto Components</t>
        </is>
      </c>
      <c r="D24" s="156" t="n">
        <v>1200000</v>
      </c>
      <c r="E24" s="7" t="n">
        <v>1889.64</v>
      </c>
      <c r="F24" s="8" t="n">
        <v>0.0198</v>
      </c>
      <c r="G24" s="39" t="n"/>
    </row>
    <row r="25">
      <c r="A25" s="38" t="inlineStr">
        <is>
          <t>Inventurus Knowledge Solutions Ltd.</t>
        </is>
      </c>
      <c r="B25" s="17" t="inlineStr">
        <is>
          <t>INE115Q01022</t>
        </is>
      </c>
      <c r="C25" s="17" t="inlineStr">
        <is>
          <t>IT - Services</t>
        </is>
      </c>
      <c r="D25" s="156" t="n">
        <v>123350</v>
      </c>
      <c r="E25" s="7" t="n">
        <v>1792.89</v>
      </c>
      <c r="F25" s="8" t="n">
        <v>0.0188</v>
      </c>
      <c r="G25" s="39" t="n"/>
    </row>
    <row r="26">
      <c r="A26" s="38" t="inlineStr">
        <is>
          <t>BlackBuck Ltd.</t>
        </is>
      </c>
      <c r="B26" s="17" t="inlineStr">
        <is>
          <t>INE0UIZ01018</t>
        </is>
      </c>
      <c r="C26" s="17" t="inlineStr">
        <is>
          <t>Transport Services</t>
        </is>
      </c>
      <c r="D26" s="156" t="n">
        <v>280000</v>
      </c>
      <c r="E26" s="7" t="n">
        <v>1744.12</v>
      </c>
      <c r="F26" s="8" t="n">
        <v>0.0183</v>
      </c>
      <c r="G26" s="39" t="n"/>
    </row>
    <row r="27">
      <c r="A27" s="38" t="inlineStr">
        <is>
          <t>Hexaware Technologies Ltd.</t>
        </is>
      </c>
      <c r="B27" s="17" t="inlineStr">
        <is>
          <t>INE093A01041</t>
        </is>
      </c>
      <c r="C27" s="17" t="inlineStr">
        <is>
          <t>IT - Software</t>
        </is>
      </c>
      <c r="D27" s="156" t="n">
        <v>260000</v>
      </c>
      <c r="E27" s="7" t="n">
        <v>1743.3</v>
      </c>
      <c r="F27" s="8" t="n">
        <v>0.0183</v>
      </c>
      <c r="G27" s="39" t="n"/>
    </row>
    <row r="28">
      <c r="A28" s="38" t="inlineStr">
        <is>
          <t>Bharti Hexacom Ltd.</t>
        </is>
      </c>
      <c r="B28" s="17" t="inlineStr">
        <is>
          <t>INE343G01021</t>
        </is>
      </c>
      <c r="C28" s="17" t="inlineStr">
        <is>
          <t>Telecom - Services</t>
        </is>
      </c>
      <c r="D28" s="156" t="n">
        <v>100000</v>
      </c>
      <c r="E28" s="7" t="n">
        <v>1659.8</v>
      </c>
      <c r="F28" s="8" t="n">
        <v>0.0174</v>
      </c>
      <c r="G28" s="39" t="n"/>
    </row>
    <row r="29">
      <c r="A29" s="38" t="inlineStr">
        <is>
          <t>Oswal Pumps Ltd.</t>
        </is>
      </c>
      <c r="B29" s="17" t="inlineStr">
        <is>
          <t>INE0BYP01024</t>
        </is>
      </c>
      <c r="C29" s="17" t="inlineStr">
        <is>
          <t>Industrial Products</t>
        </is>
      </c>
      <c r="D29" s="156" t="n">
        <v>220000</v>
      </c>
      <c r="E29" s="7" t="n">
        <v>1588.4</v>
      </c>
      <c r="F29" s="8" t="n">
        <v>0.0167</v>
      </c>
      <c r="G29" s="39" t="n"/>
    </row>
    <row r="30">
      <c r="A30" s="38" t="inlineStr">
        <is>
          <t>Unimech Aerospace And Manufacturing Ltd.</t>
        </is>
      </c>
      <c r="B30" s="17" t="inlineStr">
        <is>
          <t>INE0U3I01011</t>
        </is>
      </c>
      <c r="C30" s="17" t="inlineStr">
        <is>
          <t>Aerospace &amp; Defense</t>
        </is>
      </c>
      <c r="D30" s="156" t="n">
        <v>150000</v>
      </c>
      <c r="E30" s="7" t="n">
        <v>1537.5</v>
      </c>
      <c r="F30" s="8" t="n">
        <v>0.0161</v>
      </c>
      <c r="G30" s="39" t="n"/>
    </row>
    <row r="31">
      <c r="A31" s="38" t="inlineStr">
        <is>
          <t>P N Gadgil Jewellers Ltd.</t>
        </is>
      </c>
      <c r="B31" s="17" t="inlineStr">
        <is>
          <t>INE953R01016</t>
        </is>
      </c>
      <c r="C31" s="17" t="inlineStr">
        <is>
          <t>Consumer Durables</t>
        </is>
      </c>
      <c r="D31" s="156" t="n">
        <v>233283</v>
      </c>
      <c r="E31" s="7" t="n">
        <v>1407.86</v>
      </c>
      <c r="F31" s="8" t="n">
        <v>0.0148</v>
      </c>
      <c r="G31" s="39" t="n"/>
    </row>
    <row r="32">
      <c r="A32" s="38" t="inlineStr">
        <is>
          <t>Doms Industries Ltd.</t>
        </is>
      </c>
      <c r="B32" s="17" t="inlineStr">
        <is>
          <t>INE321T01012</t>
        </is>
      </c>
      <c r="C32" s="17" t="inlineStr">
        <is>
          <t>Household Products</t>
        </is>
      </c>
      <c r="D32" s="156" t="n">
        <v>55187</v>
      </c>
      <c r="E32" s="7" t="n">
        <v>1372.11</v>
      </c>
      <c r="F32" s="8" t="n">
        <v>0.0144</v>
      </c>
      <c r="G32" s="39" t="n"/>
    </row>
    <row r="33">
      <c r="A33" s="38" t="inlineStr">
        <is>
          <t>Indiqube Spaces Ltd.</t>
        </is>
      </c>
      <c r="B33" s="17" t="inlineStr">
        <is>
          <t>INE06ST01018</t>
        </is>
      </c>
      <c r="C33" s="17" t="inlineStr">
        <is>
          <t>Commercial Services &amp; Supplies</t>
        </is>
      </c>
      <c r="D33" s="156" t="n">
        <v>601000</v>
      </c>
      <c r="E33" s="7" t="n">
        <v>1370.28</v>
      </c>
      <c r="F33" s="8" t="n">
        <v>0.0144</v>
      </c>
      <c r="G33" s="39" t="n"/>
    </row>
    <row r="34">
      <c r="A34" s="38" t="inlineStr">
        <is>
          <t>Jyoti CNC Automation Ltd.</t>
        </is>
      </c>
      <c r="B34" s="17" t="inlineStr">
        <is>
          <t>INE980O01024</t>
        </is>
      </c>
      <c r="C34" s="17" t="inlineStr">
        <is>
          <t>Industrial Manufacturing</t>
        </is>
      </c>
      <c r="D34" s="156" t="n">
        <v>160483</v>
      </c>
      <c r="E34" s="7" t="n">
        <v>1363.95</v>
      </c>
      <c r="F34" s="8" t="n">
        <v>0.0143</v>
      </c>
      <c r="G34" s="39" t="n"/>
    </row>
    <row r="35">
      <c r="A35" s="38" t="inlineStr">
        <is>
          <t>Kaynes Technology India Ltd.</t>
        </is>
      </c>
      <c r="B35" s="17" t="inlineStr">
        <is>
          <t>INE918Z01012</t>
        </is>
      </c>
      <c r="C35" s="17" t="inlineStr">
        <is>
          <t>Industrial Manufacturing</t>
        </is>
      </c>
      <c r="D35" s="156" t="n">
        <v>18792</v>
      </c>
      <c r="E35" s="7" t="n">
        <v>1325.21</v>
      </c>
      <c r="F35" s="8" t="n">
        <v>0.0139</v>
      </c>
      <c r="G35" s="39" t="n"/>
    </row>
    <row r="36">
      <c r="A36" s="38" t="inlineStr">
        <is>
          <t>Anthem Biosciences Ltd.</t>
        </is>
      </c>
      <c r="B36" s="17" t="inlineStr">
        <is>
          <t>INE0CZ201020</t>
        </is>
      </c>
      <c r="C36" s="17" t="inlineStr">
        <is>
          <t>Pharmaceuticals &amp; Biotechnology</t>
        </is>
      </c>
      <c r="D36" s="156" t="n">
        <v>171412</v>
      </c>
      <c r="E36" s="7" t="n">
        <v>1304.79</v>
      </c>
      <c r="F36" s="8" t="n">
        <v>0.0137</v>
      </c>
      <c r="G36" s="39" t="n"/>
    </row>
    <row r="37">
      <c r="A37" s="38" t="inlineStr">
        <is>
          <t>Bansal Wire Industries Ltd.</t>
        </is>
      </c>
      <c r="B37" s="17" t="inlineStr">
        <is>
          <t>INE0B9K01025</t>
        </is>
      </c>
      <c r="C37" s="17" t="inlineStr">
        <is>
          <t>Industrial Products</t>
        </is>
      </c>
      <c r="D37" s="156" t="n">
        <v>362139</v>
      </c>
      <c r="E37" s="7" t="n">
        <v>1225.66</v>
      </c>
      <c r="F37" s="8" t="n">
        <v>0.0128</v>
      </c>
      <c r="G37" s="39" t="n"/>
    </row>
    <row r="38">
      <c r="A38" s="38" t="inlineStr">
        <is>
          <t>Aditya Infotech Ltd.</t>
        </is>
      </c>
      <c r="B38" s="17" t="inlineStr">
        <is>
          <t>INE819V01029</t>
        </is>
      </c>
      <c r="C38" s="17" t="inlineStr">
        <is>
          <t>Industrial Manufacturing</t>
        </is>
      </c>
      <c r="D38" s="156" t="n">
        <v>90000</v>
      </c>
      <c r="E38" s="7" t="n">
        <v>1187.37</v>
      </c>
      <c r="F38" s="8" t="n">
        <v>0.0124</v>
      </c>
      <c r="G38" s="39" t="n"/>
    </row>
    <row r="39">
      <c r="A39" s="38" t="inlineStr">
        <is>
          <t>JSW Cement Ltd.</t>
        </is>
      </c>
      <c r="B39" s="17" t="inlineStr">
        <is>
          <t>INE718I01012</t>
        </is>
      </c>
      <c r="C39" s="17" t="inlineStr">
        <is>
          <t>Cement &amp; Cement Products</t>
        </is>
      </c>
      <c r="D39" s="156" t="n">
        <v>800000</v>
      </c>
      <c r="E39" s="7" t="n">
        <v>1103.12</v>
      </c>
      <c r="F39" s="8" t="n">
        <v>0.0116</v>
      </c>
      <c r="G39" s="39" t="n"/>
    </row>
    <row r="40">
      <c r="A40" s="38" t="inlineStr">
        <is>
          <t>Ajax Engineering Ltd.</t>
        </is>
      </c>
      <c r="B40" s="17" t="inlineStr">
        <is>
          <t>INE274Y01021</t>
        </is>
      </c>
      <c r="C40" s="17" t="inlineStr">
        <is>
          <t>Agricultural, Commercial &amp; Construction Vehicles</t>
        </is>
      </c>
      <c r="D40" s="156" t="n">
        <v>165382</v>
      </c>
      <c r="E40" s="7" t="n">
        <v>1080.03</v>
      </c>
      <c r="F40" s="8" t="n">
        <v>0.0113</v>
      </c>
      <c r="G40" s="39" t="n"/>
    </row>
    <row r="41">
      <c r="A41" s="38" t="inlineStr">
        <is>
          <t>Waaree Energies Ltd.</t>
        </is>
      </c>
      <c r="B41" s="17" t="inlineStr">
        <is>
          <t>INE377N01017</t>
        </is>
      </c>
      <c r="C41" s="17" t="inlineStr">
        <is>
          <t>Electrical Equipment</t>
        </is>
      </c>
      <c r="D41" s="156" t="n">
        <v>32340</v>
      </c>
      <c r="E41" s="7" t="n">
        <v>1076.4</v>
      </c>
      <c r="F41" s="8" t="n">
        <v>0.0113</v>
      </c>
      <c r="G41" s="39" t="n"/>
    </row>
    <row r="42">
      <c r="A42" s="38" t="inlineStr">
        <is>
          <t>International Gemmological Inst Ind Ltd.</t>
        </is>
      </c>
      <c r="B42" s="17" t="inlineStr">
        <is>
          <t>INE0Q9301021</t>
        </is>
      </c>
      <c r="C42" s="17" t="inlineStr">
        <is>
          <t>Commercial Services &amp; Supplies</t>
        </is>
      </c>
      <c r="D42" s="156" t="n">
        <v>293400</v>
      </c>
      <c r="E42" s="7" t="n">
        <v>1012.52</v>
      </c>
      <c r="F42" s="8" t="n">
        <v>0.0106</v>
      </c>
      <c r="G42" s="39" t="n"/>
    </row>
    <row r="43">
      <c r="A43" s="38" t="inlineStr">
        <is>
          <t>Sanathan Textiles Ltd.</t>
        </is>
      </c>
      <c r="B43" s="17" t="inlineStr">
        <is>
          <t>INE0JPD01013</t>
        </is>
      </c>
      <c r="C43" s="17" t="inlineStr">
        <is>
          <t>Textiles &amp; Apparels</t>
        </is>
      </c>
      <c r="D43" s="156" t="n">
        <v>200000</v>
      </c>
      <c r="E43" s="7" t="n">
        <v>996</v>
      </c>
      <c r="F43" s="8" t="n">
        <v>0.0104</v>
      </c>
      <c r="G43" s="39" t="n"/>
    </row>
    <row r="44">
      <c r="A44" s="38" t="inlineStr">
        <is>
          <t>Kross Ltd.</t>
        </is>
      </c>
      <c r="B44" s="17" t="inlineStr">
        <is>
          <t>INE0O6601022</t>
        </is>
      </c>
      <c r="C44" s="17" t="inlineStr">
        <is>
          <t>Auto Components</t>
        </is>
      </c>
      <c r="D44" s="156" t="n">
        <v>508382</v>
      </c>
      <c r="E44" s="7" t="n">
        <v>976.86</v>
      </c>
      <c r="F44" s="8" t="n">
        <v>0.0102</v>
      </c>
      <c r="G44" s="39" t="n"/>
    </row>
    <row r="45">
      <c r="A45" s="38" t="inlineStr">
        <is>
          <t>GNG Electronics Ltd.</t>
        </is>
      </c>
      <c r="B45" s="17" t="inlineStr">
        <is>
          <t>INE18JU01028</t>
        </is>
      </c>
      <c r="C45" s="17" t="inlineStr">
        <is>
          <t>IT - Hardware</t>
        </is>
      </c>
      <c r="D45" s="156" t="n">
        <v>275000</v>
      </c>
      <c r="E45" s="7" t="n">
        <v>956.86</v>
      </c>
      <c r="F45" s="8" t="n">
        <v>0.01</v>
      </c>
      <c r="G45" s="39" t="n"/>
    </row>
    <row r="46">
      <c r="A46" s="38" t="inlineStr">
        <is>
          <t>Smartworks Coworking Spaces Ltd.</t>
        </is>
      </c>
      <c r="B46" s="17" t="inlineStr">
        <is>
          <t>INE0NAZ01010</t>
        </is>
      </c>
      <c r="C46" s="17" t="inlineStr">
        <is>
          <t>Commercial Services &amp; Supplies</t>
        </is>
      </c>
      <c r="D46" s="156" t="n">
        <v>170000</v>
      </c>
      <c r="E46" s="7" t="n">
        <v>954.98</v>
      </c>
      <c r="F46" s="8" t="n">
        <v>0.01</v>
      </c>
      <c r="G46" s="39" t="n"/>
    </row>
    <row r="47">
      <c r="A47" s="38" t="inlineStr">
        <is>
          <t>Go Digit General Insurance Ltd.</t>
        </is>
      </c>
      <c r="B47" s="17" t="inlineStr">
        <is>
          <t>INE03JT01014</t>
        </is>
      </c>
      <c r="C47" s="17" t="inlineStr">
        <is>
          <t>Insurance</t>
        </is>
      </c>
      <c r="D47" s="156" t="n">
        <v>266329</v>
      </c>
      <c r="E47" s="7" t="n">
        <v>921.63</v>
      </c>
      <c r="F47" s="8" t="n">
        <v>0.0097</v>
      </c>
      <c r="G47" s="39" t="n"/>
    </row>
    <row r="48">
      <c r="A48" s="38" t="inlineStr">
        <is>
          <t>All Time Plastics Ltd.</t>
        </is>
      </c>
      <c r="B48" s="17" t="inlineStr">
        <is>
          <t>INE0GV601021</t>
        </is>
      </c>
      <c r="C48" s="17" t="inlineStr">
        <is>
          <t>Consumer Durables</t>
        </is>
      </c>
      <c r="D48" s="156" t="n">
        <v>327240</v>
      </c>
      <c r="E48" s="7" t="n">
        <v>859.01</v>
      </c>
      <c r="F48" s="8" t="n">
        <v>0.008999999999999999</v>
      </c>
      <c r="G48" s="39" t="n"/>
    </row>
    <row r="49">
      <c r="A49" s="38" t="inlineStr">
        <is>
          <t>Carraro India Ltd.</t>
        </is>
      </c>
      <c r="B49" s="17" t="inlineStr">
        <is>
          <t>INE0V7W01012</t>
        </is>
      </c>
      <c r="C49" s="17" t="inlineStr">
        <is>
          <t>Auto Components</t>
        </is>
      </c>
      <c r="D49" s="156" t="n">
        <v>180000</v>
      </c>
      <c r="E49" s="7" t="n">
        <v>821.88</v>
      </c>
      <c r="F49" s="8" t="n">
        <v>0.0086</v>
      </c>
      <c r="G49" s="39" t="n"/>
    </row>
    <row r="50">
      <c r="A50" s="38" t="inlineStr">
        <is>
          <t>Bikaji Foods International Ltd.</t>
        </is>
      </c>
      <c r="B50" s="17" t="inlineStr">
        <is>
          <t>INE00E101023</t>
        </is>
      </c>
      <c r="C50" s="17" t="inlineStr">
        <is>
          <t>Food Products</t>
        </is>
      </c>
      <c r="D50" s="156" t="n">
        <v>105871</v>
      </c>
      <c r="E50" s="7" t="n">
        <v>787.84</v>
      </c>
      <c r="F50" s="8" t="n">
        <v>0.0083</v>
      </c>
      <c r="G50" s="39" t="n"/>
    </row>
    <row r="51">
      <c r="A51" s="38" t="inlineStr">
        <is>
          <t>Azad Engineering Ltd.</t>
        </is>
      </c>
      <c r="B51" s="17" t="inlineStr">
        <is>
          <t>INE02IJ01035</t>
        </is>
      </c>
      <c r="C51" s="17" t="inlineStr">
        <is>
          <t>Electrical Equipment</t>
        </is>
      </c>
      <c r="D51" s="156" t="n">
        <v>50249</v>
      </c>
      <c r="E51" s="7" t="n">
        <v>785.09</v>
      </c>
      <c r="F51" s="8" t="n">
        <v>0.008200000000000001</v>
      </c>
      <c r="G51" s="39" t="n"/>
    </row>
    <row r="52">
      <c r="A52" s="38" t="inlineStr">
        <is>
          <t>DAM Capital Advisors Ltd.</t>
        </is>
      </c>
      <c r="B52" s="17" t="inlineStr">
        <is>
          <t>INE284H01025</t>
        </is>
      </c>
      <c r="C52" s="17" t="inlineStr">
        <is>
          <t>Capital Markets</t>
        </is>
      </c>
      <c r="D52" s="156" t="n">
        <v>320000</v>
      </c>
      <c r="E52" s="7" t="n">
        <v>747.04</v>
      </c>
      <c r="F52" s="8" t="n">
        <v>0.0078</v>
      </c>
      <c r="G52" s="39" t="n"/>
    </row>
    <row r="53">
      <c r="A53" s="38" t="inlineStr">
        <is>
          <t>Happy Forgings Ltd.</t>
        </is>
      </c>
      <c r="B53" s="17" t="inlineStr">
        <is>
          <t>INE330T01021</t>
        </is>
      </c>
      <c r="C53" s="17" t="inlineStr">
        <is>
          <t>Industrial Products</t>
        </is>
      </c>
      <c r="D53" s="156" t="n">
        <v>80000</v>
      </c>
      <c r="E53" s="7" t="n">
        <v>733.8</v>
      </c>
      <c r="F53" s="8" t="n">
        <v>0.0077</v>
      </c>
      <c r="G53" s="39" t="n"/>
    </row>
    <row r="54">
      <c r="A54" s="38" t="inlineStr">
        <is>
          <t>Urban Company Ltd.</t>
        </is>
      </c>
      <c r="B54" s="17" t="inlineStr">
        <is>
          <t>INE0CAZ01013</t>
        </is>
      </c>
      <c r="C54" s="17" t="inlineStr">
        <is>
          <t>Retailing</t>
        </is>
      </c>
      <c r="D54" s="156" t="n">
        <v>414841</v>
      </c>
      <c r="E54" s="7" t="n">
        <v>694.36</v>
      </c>
      <c r="F54" s="8" t="n">
        <v>0.0073</v>
      </c>
      <c r="G54" s="39" t="n"/>
    </row>
    <row r="55">
      <c r="A55" s="38" t="inlineStr">
        <is>
          <t>Ellenbarrie Industrial Gases Ltd.</t>
        </is>
      </c>
      <c r="B55" s="17" t="inlineStr">
        <is>
          <t>INE236E01022</t>
        </is>
      </c>
      <c r="C55" s="17" t="inlineStr">
        <is>
          <t>Chemicals &amp; Petrochemicals</t>
        </is>
      </c>
      <c r="D55" s="156" t="n">
        <v>146066</v>
      </c>
      <c r="E55" s="7" t="n">
        <v>686.0700000000001</v>
      </c>
      <c r="F55" s="8" t="n">
        <v>0.0072</v>
      </c>
      <c r="G55" s="39" t="n"/>
    </row>
    <row r="56">
      <c r="A56" s="38" t="inlineStr">
        <is>
          <t>Godavari Biorefineries Ltd.</t>
        </is>
      </c>
      <c r="B56" s="17" t="inlineStr">
        <is>
          <t>INE497S01012</t>
        </is>
      </c>
      <c r="C56" s="17" t="inlineStr">
        <is>
          <t>Diversified FMCG</t>
        </is>
      </c>
      <c r="D56" s="156" t="n">
        <v>255654</v>
      </c>
      <c r="E56" s="7" t="n">
        <v>652.22</v>
      </c>
      <c r="F56" s="8" t="n">
        <v>0.0068</v>
      </c>
      <c r="G56" s="39" t="n"/>
    </row>
    <row r="57">
      <c r="A57" s="38" t="inlineStr">
        <is>
          <t>Vikram Solar Ltd.</t>
        </is>
      </c>
      <c r="B57" s="17" t="inlineStr">
        <is>
          <t>INE078V01014</t>
        </is>
      </c>
      <c r="C57" s="17" t="inlineStr">
        <is>
          <t>Electrical Equipment</t>
        </is>
      </c>
      <c r="D57" s="156" t="n">
        <v>190990</v>
      </c>
      <c r="E57" s="7" t="n">
        <v>603.24</v>
      </c>
      <c r="F57" s="8" t="n">
        <v>0.0063</v>
      </c>
      <c r="G57" s="39" t="n"/>
    </row>
    <row r="58">
      <c r="A58" s="38" t="inlineStr">
        <is>
          <t>ECOS (India) Mobility &amp; Hospitality Ltd.</t>
        </is>
      </c>
      <c r="B58" s="17" t="inlineStr">
        <is>
          <t>INE06HJ01020</t>
        </is>
      </c>
      <c r="C58" s="17" t="inlineStr">
        <is>
          <t>Transport Services</t>
        </is>
      </c>
      <c r="D58" s="156" t="n">
        <v>203625</v>
      </c>
      <c r="E58" s="7" t="n">
        <v>493.89</v>
      </c>
      <c r="F58" s="8" t="n">
        <v>0.0052</v>
      </c>
      <c r="G58" s="39" t="n"/>
    </row>
    <row r="59">
      <c r="A59" s="38" t="inlineStr">
        <is>
          <t>Brigade Hotel Ventures Ltd.</t>
        </is>
      </c>
      <c r="B59" s="17" t="inlineStr">
        <is>
          <t>INE03NU01014</t>
        </is>
      </c>
      <c r="C59" s="17" t="inlineStr">
        <is>
          <t>Leisure Services</t>
        </is>
      </c>
      <c r="D59" s="156" t="n">
        <v>600000</v>
      </c>
      <c r="E59" s="7" t="n">
        <v>492.9</v>
      </c>
      <c r="F59" s="8" t="n">
        <v>0.0052</v>
      </c>
      <c r="G59" s="39" t="n"/>
    </row>
    <row r="60">
      <c r="A60" s="38" t="inlineStr">
        <is>
          <t>Atlanta Electricals Ltd.</t>
        </is>
      </c>
      <c r="B60" s="17" t="inlineStr">
        <is>
          <t>INE0Z4F01028</t>
        </is>
      </c>
      <c r="C60" s="17" t="inlineStr">
        <is>
          <t>Electrical Equipment</t>
        </is>
      </c>
      <c r="D60" s="156" t="n">
        <v>60000</v>
      </c>
      <c r="E60" s="7" t="n">
        <v>475.59</v>
      </c>
      <c r="F60" s="8" t="n">
        <v>0.005</v>
      </c>
      <c r="G60" s="39" t="n"/>
    </row>
    <row r="61">
      <c r="A61" s="38" t="inlineStr">
        <is>
          <t>Aadhar Housing Finance Ltd.</t>
        </is>
      </c>
      <c r="B61" s="17" t="inlineStr">
        <is>
          <t>INE883F01010</t>
        </is>
      </c>
      <c r="C61" s="17" t="inlineStr">
        <is>
          <t>Finance</t>
        </is>
      </c>
      <c r="D61" s="156" t="n">
        <v>81605</v>
      </c>
      <c r="E61" s="7" t="n">
        <v>416.39</v>
      </c>
      <c r="F61" s="8" t="n">
        <v>0.0044</v>
      </c>
      <c r="G61" s="39" t="n"/>
    </row>
    <row r="62">
      <c r="A62" s="38" t="inlineStr">
        <is>
          <t>GK Energy Ltd</t>
        </is>
      </c>
      <c r="B62" s="17" t="inlineStr">
        <is>
          <t>INE1AG301022</t>
        </is>
      </c>
      <c r="C62" s="17" t="inlineStr">
        <is>
          <t>Construction</t>
        </is>
      </c>
      <c r="D62" s="156" t="n">
        <v>221726</v>
      </c>
      <c r="E62" s="7" t="n">
        <v>359.42</v>
      </c>
      <c r="F62" s="8" t="n">
        <v>0.0038</v>
      </c>
      <c r="G62" s="39" t="n"/>
    </row>
    <row r="63">
      <c r="A63" s="38" t="inlineStr">
        <is>
          <t>Seshaasai Technologies Ltd.</t>
        </is>
      </c>
      <c r="B63" s="17" t="inlineStr">
        <is>
          <t>INE04VU01023</t>
        </is>
      </c>
      <c r="C63" s="17" t="inlineStr">
        <is>
          <t>Financial Technology (Fintech)</t>
        </is>
      </c>
      <c r="D63" s="156" t="n">
        <v>84315</v>
      </c>
      <c r="E63" s="7" t="n">
        <v>346.91</v>
      </c>
      <c r="F63" s="8" t="n">
        <v>0.0036</v>
      </c>
      <c r="G63" s="39" t="n"/>
    </row>
    <row r="64">
      <c r="A64" s="38" t="inlineStr">
        <is>
          <t>Emcure Pharmaceuticals Ltd.</t>
        </is>
      </c>
      <c r="B64" s="17" t="inlineStr">
        <is>
          <t>INE168P01015</t>
        </is>
      </c>
      <c r="C64" s="17" t="inlineStr">
        <is>
          <t>Pharmaceuticals &amp; Biotechnology</t>
        </is>
      </c>
      <c r="D64" s="156" t="n">
        <v>9523</v>
      </c>
      <c r="E64" s="7" t="n">
        <v>121.88</v>
      </c>
      <c r="F64" s="8" t="n">
        <v>0.0013</v>
      </c>
      <c r="G64" s="39" t="n"/>
    </row>
    <row r="65">
      <c r="A65" s="38" t="inlineStr">
        <is>
          <t>Jain Resource Recycling Ltd.</t>
        </is>
      </c>
      <c r="B65" s="17" t="inlineStr">
        <is>
          <t>INE0YD401026</t>
        </is>
      </c>
      <c r="C65" s="17" t="inlineStr">
        <is>
          <t>Diversified Metals</t>
        </is>
      </c>
      <c r="D65" s="156" t="n">
        <v>46313</v>
      </c>
      <c r="E65" s="7" t="n">
        <v>107.45</v>
      </c>
      <c r="F65" s="8" t="n">
        <v>0.0011</v>
      </c>
      <c r="G65" s="39" t="n"/>
    </row>
    <row r="66">
      <c r="A66" s="40" t="inlineStr">
        <is>
          <t>Sub Total</t>
        </is>
      </c>
      <c r="B66" s="18" t="n"/>
      <c r="C66" s="18" t="n"/>
      <c r="D66" s="157" t="n"/>
      <c r="E66" s="20">
        <f>SUM(E10:E65)</f>
        <v/>
      </c>
      <c r="F66" s="21" t="n">
        <v>0.929</v>
      </c>
      <c r="G66" s="41" t="n"/>
    </row>
    <row r="67">
      <c r="A67" s="38" t="n"/>
      <c r="B67" s="17" t="n"/>
      <c r="C67" s="17" t="n"/>
      <c r="D67" s="156" t="n"/>
      <c r="E67" s="7" t="n"/>
      <c r="F67" s="8" t="n"/>
      <c r="G67" s="39" t="n"/>
    </row>
    <row r="68">
      <c r="A68" s="90" t="inlineStr">
        <is>
          <t>TOTAL</t>
        </is>
      </c>
      <c r="B68" s="145" t="n"/>
      <c r="C68" s="145" t="n"/>
      <c r="D68" s="158" t="n"/>
      <c r="E68" s="20">
        <f>E66</f>
        <v/>
      </c>
      <c r="F68" s="21" t="n">
        <v>0.929</v>
      </c>
      <c r="G68" s="41" t="n"/>
    </row>
    <row r="69">
      <c r="A69" s="38" t="n"/>
      <c r="B69" s="17" t="n"/>
      <c r="C69" s="17" t="n"/>
      <c r="D69" s="156" t="n"/>
      <c r="E69" s="7" t="n"/>
      <c r="F69" s="8" t="n"/>
      <c r="G69" s="39" t="n"/>
    </row>
    <row r="70">
      <c r="A70" s="40" t="inlineStr">
        <is>
          <t>Derivatives</t>
        </is>
      </c>
      <c r="B70" s="17" t="n"/>
      <c r="C70" s="17" t="n"/>
      <c r="D70" s="156" t="n"/>
      <c r="E70" s="7" t="n"/>
      <c r="F70" s="8" t="n"/>
      <c r="G70" s="39" t="n"/>
    </row>
    <row r="71">
      <c r="A71" s="40" t="inlineStr">
        <is>
          <t>(a) Index/Stock Future</t>
        </is>
      </c>
      <c r="B71" s="17" t="n"/>
      <c r="C71" s="17" t="n"/>
      <c r="D71" s="156" t="n"/>
      <c r="E71" s="7" t="n"/>
      <c r="F71" s="8" t="n"/>
      <c r="G71" s="39" t="n"/>
    </row>
    <row r="72">
      <c r="A72" s="38" t="inlineStr">
        <is>
          <t>NIFTY 28-Oct-2025</t>
        </is>
      </c>
      <c r="B72" s="17" t="n"/>
      <c r="C72" s="17" t="n"/>
      <c r="D72" s="156" t="n">
        <v>7950</v>
      </c>
      <c r="E72" s="7" t="n">
        <v>1969.87</v>
      </c>
      <c r="F72" s="8" t="n">
        <v>0.02065</v>
      </c>
      <c r="G72" s="39" t="n"/>
    </row>
    <row r="73">
      <c r="A73" s="40" t="inlineStr">
        <is>
          <t>Sub Total</t>
        </is>
      </c>
      <c r="B73" s="18" t="n"/>
      <c r="C73" s="18" t="n"/>
      <c r="D73" s="157" t="n"/>
      <c r="E73" s="20" t="n">
        <v>1969.87</v>
      </c>
      <c r="F73" s="21" t="n">
        <v>0.02065</v>
      </c>
      <c r="G73" s="41" t="n"/>
    </row>
    <row r="74">
      <c r="A74" s="38" t="n"/>
      <c r="B74" s="17" t="n"/>
      <c r="C74" s="17" t="n"/>
      <c r="D74" s="156" t="n"/>
      <c r="E74" s="7" t="n"/>
      <c r="F74" s="8" t="n"/>
      <c r="G74" s="39" t="n"/>
    </row>
    <row r="75">
      <c r="A75" s="38" t="n"/>
      <c r="B75" s="17" t="n"/>
      <c r="C75" s="17" t="n"/>
      <c r="D75" s="156" t="n"/>
      <c r="E75" s="7" t="n"/>
      <c r="F75" s="8" t="n"/>
      <c r="G75" s="39" t="n"/>
    </row>
    <row r="76">
      <c r="A76" s="38" t="n"/>
      <c r="B76" s="17" t="n"/>
      <c r="C76" s="17" t="n"/>
      <c r="D76" s="156" t="n"/>
      <c r="E76" s="7" t="n"/>
      <c r="F76" s="8" t="n"/>
      <c r="G76" s="39" t="n"/>
    </row>
    <row r="77">
      <c r="A77" s="42" t="inlineStr">
        <is>
          <t>TOTAL</t>
        </is>
      </c>
      <c r="B77" s="145" t="n"/>
      <c r="C77" s="145" t="n"/>
      <c r="D77" s="158" t="n"/>
      <c r="E77" s="20" t="n">
        <v>1969.87</v>
      </c>
      <c r="F77" s="21" t="n">
        <v>0.02065</v>
      </c>
      <c r="G77" s="41" t="n"/>
    </row>
    <row r="78">
      <c r="A78" s="38" t="n"/>
      <c r="B78" s="17" t="n"/>
      <c r="C78" s="17" t="n"/>
      <c r="D78" s="156" t="n"/>
      <c r="E78" s="7" t="n"/>
      <c r="F78" s="8" t="n"/>
      <c r="G78" s="39" t="n"/>
    </row>
    <row r="79">
      <c r="A79" s="40" t="inlineStr">
        <is>
          <t>Money Market Instruments</t>
        </is>
      </c>
      <c r="B79" s="17" t="n"/>
      <c r="C79" s="17" t="n"/>
      <c r="D79" s="156" t="n"/>
      <c r="E79" s="7" t="n"/>
      <c r="F79" s="8" t="n"/>
      <c r="G79" s="39" t="n"/>
    </row>
    <row r="80">
      <c r="A80" s="38" t="n"/>
      <c r="B80" s="17" t="n"/>
      <c r="C80" s="17" t="n"/>
      <c r="D80" s="156" t="n"/>
      <c r="E80" s="7" t="n"/>
      <c r="F80" s="8" t="n"/>
      <c r="G80" s="39" t="n"/>
    </row>
    <row r="81">
      <c r="A81" s="40" t="inlineStr">
        <is>
          <t>Treasury bills</t>
        </is>
      </c>
      <c r="B81" s="17" t="n"/>
      <c r="C81" s="17" t="n"/>
      <c r="D81" s="156" t="n"/>
      <c r="E81" s="7" t="n"/>
      <c r="F81" s="8" t="n"/>
      <c r="G81" s="39" t="n"/>
    </row>
    <row r="82">
      <c r="A82" s="38" t="inlineStr">
        <is>
          <t>364 Days Tbill Red 13-11-2025</t>
        </is>
      </c>
      <c r="B82" s="17" t="inlineStr">
        <is>
          <t>IN002024Z313</t>
        </is>
      </c>
      <c r="C82" s="17" t="inlineStr">
        <is>
          <t>SOVEREIGN</t>
        </is>
      </c>
      <c r="D82" s="156" t="n">
        <v>150000</v>
      </c>
      <c r="E82" s="7" t="n">
        <v>149.05</v>
      </c>
      <c r="F82" s="8" t="n">
        <v>0.0016</v>
      </c>
      <c r="G82" s="39" t="n">
        <v>0.053996</v>
      </c>
    </row>
    <row r="83">
      <c r="A83" s="38" t="inlineStr">
        <is>
          <t>364 Days Tbill Red 27-11-2025</t>
        </is>
      </c>
      <c r="B83" s="17" t="inlineStr">
        <is>
          <t>IN002024Z339</t>
        </is>
      </c>
      <c r="C83" s="17" t="inlineStr">
        <is>
          <t>SOVEREIGN</t>
        </is>
      </c>
      <c r="D83" s="156" t="n">
        <v>150000</v>
      </c>
      <c r="E83" s="7" t="n">
        <v>148.74</v>
      </c>
      <c r="F83" s="8" t="n">
        <v>0.0016</v>
      </c>
      <c r="G83" s="39" t="n">
        <v>0.054219</v>
      </c>
    </row>
    <row r="84">
      <c r="A84" s="40" t="inlineStr">
        <is>
          <t>Sub Total</t>
        </is>
      </c>
      <c r="B84" s="18" t="n"/>
      <c r="C84" s="18" t="n"/>
      <c r="D84" s="157" t="n"/>
      <c r="E84" s="20" t="n">
        <v>297.79</v>
      </c>
      <c r="F84" s="21" t="n">
        <v>0.0032</v>
      </c>
      <c r="G84" s="41" t="n"/>
    </row>
    <row r="85">
      <c r="A85" s="38" t="n"/>
      <c r="B85" s="17" t="n"/>
      <c r="C85" s="17" t="n"/>
      <c r="D85" s="156" t="n"/>
      <c r="E85" s="7" t="n"/>
      <c r="F85" s="8" t="n"/>
      <c r="G85" s="39" t="n"/>
    </row>
    <row r="86">
      <c r="A86" s="42" t="inlineStr">
        <is>
          <t>TOTAL</t>
        </is>
      </c>
      <c r="B86" s="145" t="n"/>
      <c r="C86" s="145" t="n"/>
      <c r="D86" s="158" t="n"/>
      <c r="E86" s="20" t="n">
        <v>297.79</v>
      </c>
      <c r="F86" s="21" t="n">
        <v>0.0032</v>
      </c>
      <c r="G86" s="41" t="n"/>
    </row>
    <row r="87">
      <c r="A87" s="38" t="n"/>
      <c r="B87" s="17" t="n"/>
      <c r="C87" s="17" t="n"/>
      <c r="D87" s="156" t="n"/>
      <c r="E87" s="7" t="n"/>
      <c r="F87" s="8" t="n"/>
      <c r="G87" s="39" t="n"/>
    </row>
    <row r="88">
      <c r="A88" s="38" t="n"/>
      <c r="B88" s="17" t="n"/>
      <c r="C88" s="17" t="n"/>
      <c r="D88" s="156" t="n"/>
      <c r="E88" s="7" t="n"/>
      <c r="F88" s="8" t="n"/>
      <c r="G88" s="39" t="n"/>
    </row>
    <row r="89">
      <c r="A89" s="40" t="inlineStr">
        <is>
          <t>TREPS / Reverse Repo</t>
        </is>
      </c>
      <c r="B89" s="17" t="n"/>
      <c r="C89" s="17" t="n"/>
      <c r="D89" s="156" t="n"/>
      <c r="E89" s="7" t="n"/>
      <c r="F89" s="8" t="n"/>
      <c r="G89" s="39" t="n"/>
    </row>
    <row r="90">
      <c r="A90" s="38" t="inlineStr">
        <is>
          <t>Clearing Corporation of India Ltd.</t>
        </is>
      </c>
      <c r="B90" s="17" t="n"/>
      <c r="C90" s="17" t="n"/>
      <c r="D90" s="156" t="n"/>
      <c r="E90" s="7" t="n">
        <v>2832.58</v>
      </c>
      <c r="F90" s="8" t="n">
        <v>0.0297</v>
      </c>
      <c r="G90" s="39" t="n">
        <v>0.05471</v>
      </c>
    </row>
    <row r="91">
      <c r="A91" s="40" t="inlineStr">
        <is>
          <t>Sub Total</t>
        </is>
      </c>
      <c r="B91" s="18" t="n"/>
      <c r="C91" s="18" t="n"/>
      <c r="D91" s="157" t="n"/>
      <c r="E91" s="20" t="n">
        <v>2832.58</v>
      </c>
      <c r="F91" s="21" t="n">
        <v>0.0297</v>
      </c>
      <c r="G91" s="41" t="n"/>
    </row>
    <row r="92">
      <c r="A92" s="38" t="n"/>
      <c r="B92" s="17" t="n"/>
      <c r="C92" s="17" t="n"/>
      <c r="D92" s="156" t="n"/>
      <c r="E92" s="7" t="n"/>
      <c r="F92" s="8" t="n"/>
      <c r="G92" s="39" t="n"/>
    </row>
    <row r="93">
      <c r="A93" s="42" t="inlineStr">
        <is>
          <t>TOTAL</t>
        </is>
      </c>
      <c r="B93" s="145" t="n"/>
      <c r="C93" s="145" t="n"/>
      <c r="D93" s="158" t="n"/>
      <c r="E93" s="20" t="n">
        <v>2832.58</v>
      </c>
      <c r="F93" s="21" t="n">
        <v>0.0297</v>
      </c>
      <c r="G93" s="41" t="n"/>
    </row>
    <row r="94">
      <c r="A94" s="38" t="inlineStr">
        <is>
          <t>Accrued Interest</t>
        </is>
      </c>
      <c r="B94" s="17" t="n"/>
      <c r="C94" s="17" t="n"/>
      <c r="D94" s="156" t="n"/>
      <c r="E94" s="7" t="n">
        <v>0.4245759</v>
      </c>
      <c r="F94" s="59" t="inlineStr">
        <is>
          <t>$0.00%</t>
        </is>
      </c>
      <c r="G94" s="39" t="n"/>
    </row>
    <row r="95">
      <c r="A95" s="38" t="inlineStr">
        <is>
          <t>Net Receivables/(Payables)</t>
        </is>
      </c>
      <c r="B95" s="17" t="n"/>
      <c r="C95" s="17" t="n"/>
      <c r="D95" s="156" t="n"/>
      <c r="E95" s="7" t="n">
        <v>3644.8454241</v>
      </c>
      <c r="F95" s="8" t="n">
        <v>0.038096</v>
      </c>
      <c r="G95" s="39" t="n">
        <v>0.05471</v>
      </c>
    </row>
    <row r="96">
      <c r="A96" s="45" t="inlineStr">
        <is>
          <t>GRAND TOTAL</t>
        </is>
      </c>
      <c r="B96" s="19" t="n"/>
      <c r="C96" s="19" t="n"/>
      <c r="D96" s="161" t="n"/>
      <c r="E96" s="14" t="n">
        <v>95390.47</v>
      </c>
      <c r="F96" s="15" t="n">
        <v>1</v>
      </c>
      <c r="G96" s="46" t="n"/>
    </row>
    <row r="97">
      <c r="A97" s="29" t="n"/>
      <c r="G97" s="30" t="n"/>
    </row>
    <row r="98">
      <c r="A98" s="47" t="inlineStr">
        <is>
          <t>Net Receivables/(Payables) include Net Current Assets as well as the Mark to Market on derivative trades.</t>
        </is>
      </c>
      <c r="G98" s="30" t="n"/>
    </row>
    <row r="99">
      <c r="A99" s="47" t="inlineStr">
        <is>
          <t xml:space="preserve">$ Less than 0.01% of Net Asset Value </t>
        </is>
      </c>
      <c r="G99" s="30" t="n"/>
    </row>
    <row r="100">
      <c r="A100" s="29" t="n"/>
      <c r="G100" s="30" t="n"/>
    </row>
    <row r="101">
      <c r="A101" s="47" t="inlineStr">
        <is>
          <t>Notes:</t>
        </is>
      </c>
      <c r="G101" s="30" t="n"/>
    </row>
    <row r="102">
      <c r="A102" s="48" t="inlineStr">
        <is>
          <t>1. Security in default beyond its maturiy date</t>
        </is>
      </c>
      <c r="B102" s="49" t="inlineStr">
        <is>
          <t>NIL</t>
        </is>
      </c>
      <c r="G102" s="30" t="n"/>
    </row>
    <row r="103">
      <c r="A103" s="29" t="inlineStr">
        <is>
          <t>2. Net Asset Value (Rs. per unit)</t>
        </is>
      </c>
      <c r="G103" s="30" t="n"/>
    </row>
    <row r="104">
      <c r="A104" s="29" t="inlineStr">
        <is>
          <t>Plan /option (Face Value 10)</t>
        </is>
      </c>
      <c r="B104" s="49" t="inlineStr">
        <is>
          <t>As on</t>
        </is>
      </c>
      <c r="C104" s="49" t="inlineStr">
        <is>
          <t>As on</t>
        </is>
      </c>
      <c r="G104" s="30" t="n"/>
    </row>
    <row r="105">
      <c r="A105" s="29" t="n"/>
      <c r="B105" s="50" t="n">
        <v>45747</v>
      </c>
      <c r="C105" s="50" t="n">
        <v>45930</v>
      </c>
      <c r="G105" s="30" t="n"/>
    </row>
    <row r="106">
      <c r="A106" s="29" t="inlineStr">
        <is>
          <t>Direct Plan Growth Option</t>
        </is>
      </c>
      <c r="B106" t="n">
        <v>25.2367</v>
      </c>
      <c r="C106" t="n">
        <v>29.1062</v>
      </c>
      <c r="G106" s="51" t="n"/>
    </row>
    <row r="107">
      <c r="A107" s="29" t="inlineStr">
        <is>
          <t>Direct Plan IDCW Option</t>
        </is>
      </c>
      <c r="B107" t="n">
        <v>25.2368</v>
      </c>
      <c r="C107" t="n">
        <v>29.1063</v>
      </c>
      <c r="G107" s="51" t="n"/>
    </row>
    <row r="108">
      <c r="A108" s="29" t="inlineStr">
        <is>
          <t>Regular Plan Growth Option</t>
        </is>
      </c>
      <c r="B108" t="n">
        <v>23.6633</v>
      </c>
      <c r="C108" t="n">
        <v>27.1156</v>
      </c>
      <c r="G108" s="51" t="n"/>
    </row>
    <row r="109">
      <c r="A109" s="29" t="inlineStr">
        <is>
          <t>Regular Plan IDCW Option</t>
        </is>
      </c>
      <c r="B109" t="n">
        <v>23.6621</v>
      </c>
      <c r="C109" t="n">
        <v>27.1142</v>
      </c>
      <c r="G109" s="51" t="n"/>
    </row>
    <row r="110">
      <c r="A110" s="29" t="n"/>
      <c r="G110" s="51" t="n"/>
    </row>
    <row r="111">
      <c r="A111" s="29" t="inlineStr">
        <is>
          <t xml:space="preserve">3. Total Dividend (Net) declared during the half year period </t>
        </is>
      </c>
      <c r="B111" s="49" t="inlineStr">
        <is>
          <t>NIL</t>
        </is>
      </c>
      <c r="G111" s="30" t="n"/>
    </row>
    <row r="112">
      <c r="A112" s="29" t="inlineStr">
        <is>
          <t>4. Bonus was declared during the half year period</t>
        </is>
      </c>
      <c r="B112" s="49" t="inlineStr">
        <is>
          <t>NIL</t>
        </is>
      </c>
      <c r="G112" s="30" t="n"/>
    </row>
    <row r="113">
      <c r="A113" s="48" t="inlineStr">
        <is>
          <t>5. Investment in Repo of Corporate Debt Securities as at September 30, 2025</t>
        </is>
      </c>
      <c r="B113" s="49" t="inlineStr">
        <is>
          <t>NIL</t>
        </is>
      </c>
      <c r="G113" s="30" t="n"/>
    </row>
    <row r="114">
      <c r="A114" s="48" t="inlineStr">
        <is>
          <t>6. Investment in foreign securities/ADRs/GDRs as at September 30,2025</t>
        </is>
      </c>
      <c r="B114" s="49" t="inlineStr">
        <is>
          <t>NIL</t>
        </is>
      </c>
      <c r="G114" s="30" t="n"/>
    </row>
    <row r="115">
      <c r="A115" s="29" t="inlineStr">
        <is>
          <t>7. Portfolio Turnover Ratio</t>
        </is>
      </c>
      <c r="B115" s="52" t="n">
        <v>1.0764</v>
      </c>
      <c r="G115" s="30" t="n"/>
    </row>
    <row r="116" ht="29" customHeight="1">
      <c r="A116" s="48" t="inlineStr">
        <is>
          <t>8. Total gross exposure to derivative instruments (excluding reversed positions) as at September 30, 2025 (Rs. in Lakhs)</t>
        </is>
      </c>
      <c r="B116" s="52">
        <f>E73</f>
        <v/>
      </c>
      <c r="G116" s="30" t="n"/>
    </row>
    <row r="117" ht="29" customHeight="1">
      <c r="A117" s="48" t="inlineStr">
        <is>
          <t>9. Margin Deposits includes Margin money placed on derivatives other than margin money placed with bank</t>
        </is>
      </c>
      <c r="B117" s="49" t="inlineStr">
        <is>
          <t>NIL</t>
        </is>
      </c>
      <c r="G117" s="30" t="n"/>
    </row>
    <row r="118" ht="29" customHeight="1">
      <c r="A118" s="48" t="inlineStr">
        <is>
          <t>10. Value of investment made by other schemes under same management (Rs. In Lakhs)</t>
        </is>
      </c>
      <c r="B118" s="53" t="n">
        <v>1306.57</v>
      </c>
      <c r="G118" s="30" t="n"/>
    </row>
    <row r="119">
      <c r="A119" s="48" t="inlineStr">
        <is>
          <t>11. Number of instance of deviation In valuation of securities</t>
        </is>
      </c>
      <c r="B119" s="49" t="inlineStr">
        <is>
          <t>NIL</t>
        </is>
      </c>
      <c r="G119" s="30" t="n"/>
    </row>
    <row r="120" ht="15" customHeight="1" thickBot="1">
      <c r="A120" s="54" t="inlineStr">
        <is>
          <t>12. Total value and percentage of illiquid equity shares / securities</t>
        </is>
      </c>
      <c r="B120" s="55" t="inlineStr">
        <is>
          <t>NIL</t>
        </is>
      </c>
      <c r="C120" s="56" t="n"/>
      <c r="D120" s="56" t="n"/>
      <c r="E120" s="56" t="n"/>
      <c r="F120" s="56" t="n"/>
      <c r="G120" s="57" t="n"/>
    </row>
    <row r="122" ht="70" customHeight="1">
      <c r="A122" s="177" t="inlineStr">
        <is>
          <t>Scheme Name</t>
        </is>
      </c>
      <c r="B122" s="177" t="inlineStr">
        <is>
          <t>Risk- O - Meter</t>
        </is>
      </c>
      <c r="C122" s="177" t="inlineStr">
        <is>
          <t>Benchmark of the Scheme</t>
        </is>
      </c>
      <c r="D122" s="177" t="inlineStr">
        <is>
          <t>Benchmark Risk-o-meter</t>
        </is>
      </c>
    </row>
    <row r="123" ht="70" customHeight="1">
      <c r="A123" s="177" t="inlineStr">
        <is>
          <t>Edelweiss Recently Listed IPO Fund</t>
        </is>
      </c>
      <c r="B123" s="177" t="n"/>
      <c r="C123" s="177" t="inlineStr">
        <is>
          <t>Nifty IPO Index</t>
        </is>
      </c>
      <c r="D123" s="177" t="n"/>
      <c r="E123" t="inlineStr"/>
    </row>
  </sheetData>
  <mergeCells count="2">
    <mergeCell ref="A3:G3"/>
    <mergeCell ref="A4:G4"/>
  </mergeCells>
  <pageMargins left="0.7" right="0.7" top="0.75" bottom="0.75" header="0.3" footer="0.3"/>
  <pageSetup orientation="portrait" horizontalDpi="300" verticalDpi="300"/>
  <drawing xmlns:r="http://schemas.openxmlformats.org/officeDocument/2006/relationships" r:id="rId1"/>
</worksheet>
</file>

<file path=xl/worksheets/sheet44.xml><?xml version="1.0" encoding="utf-8"?>
<worksheet xmlns="http://schemas.openxmlformats.org/spreadsheetml/2006/main">
  <sheetPr>
    <outlinePr summaryBelow="1" summaryRight="1"/>
    <pageSetUpPr/>
  </sheetPr>
  <dimension ref="A1:H47"/>
  <sheetViews>
    <sheetView showGridLines="0" workbookViewId="0">
      <pane ySplit="6" topLeftCell="A7" activePane="bottomLeft" state="frozen"/>
      <selection activeCell="A7" sqref="A7"/>
      <selection pane="bottomLeft" activeCell="A7" sqref="A7"/>
    </sheetView>
  </sheetViews>
  <sheetFormatPr baseColWidth="8" defaultRowHeight="14.5"/>
  <cols>
    <col width="68.54296875" customWidth="1" min="1" max="1"/>
    <col width="22" customWidth="1" min="2" max="2"/>
    <col width="26.7265625" customWidth="1" min="3" max="3"/>
    <col width="22" customWidth="1" min="4" max="4"/>
    <col width="16.453125" customWidth="1" min="5" max="5"/>
    <col width="22" customWidth="1" min="6" max="6"/>
    <col width="6.1796875" bestFit="1" customWidth="1" style="2" min="7" max="7"/>
    <col width="70.26953125" bestFit="1" customWidth="1" min="12" max="12"/>
    <col width="10.81640625" bestFit="1" customWidth="1" min="13" max="13"/>
    <col width="10.54296875" bestFit="1" customWidth="1" min="14" max="14"/>
    <col width="12" bestFit="1" customWidth="1" min="15" max="15"/>
    <col width="12.54296875" customWidth="1" min="16" max="16"/>
  </cols>
  <sheetData>
    <row r="1">
      <c r="A1" s="85" t="inlineStr">
        <is>
          <t>Edelweiss Mutual Fund</t>
        </is>
      </c>
    </row>
    <row r="2" ht="29.5" customHeight="1" thickBot="1">
      <c r="A2" s="86" t="inlineStr">
        <is>
          <t xml:space="preserve">Edelweiss House, 10th Floor, Off. C.S.T. Road, Kalina, Santacruz (E), Mumbai 400098, Maharashtra  </t>
        </is>
      </c>
    </row>
    <row r="3" ht="36.75" customHeight="1">
      <c r="A3" s="148" t="inlineStr">
        <is>
          <t>PORTFOLIO STATEMENT OF EDELWEISS  GREATER CHINA EQUITY OFF-SHORE FUND AS ON SEPTEMBER 30, 2025</t>
        </is>
      </c>
      <c r="B3" s="149" t="n"/>
      <c r="C3" s="149" t="n"/>
      <c r="D3" s="149" t="n"/>
      <c r="E3" s="149" t="n"/>
      <c r="F3" s="149" t="n"/>
      <c r="G3" s="150" t="n"/>
      <c r="H3" s="28">
        <f>HYPERLINK("[EDEL_HY Portfolio 30-Sep-2025 Final.xlsx]Index!A1","Index")</f>
        <v/>
      </c>
    </row>
    <row r="4" ht="19.5" customHeight="1">
      <c r="A4" s="151" t="inlineStr">
        <is>
          <t>(An open ended fund of fund scheme investing in JPMorgan Funds – Greater China Fund)</t>
        </is>
      </c>
      <c r="G4" s="51" t="n"/>
    </row>
    <row r="5">
      <c r="A5" s="29" t="n"/>
      <c r="G5" s="30" t="n"/>
    </row>
    <row r="6" ht="48" customHeight="1">
      <c r="A6" s="31" t="inlineStr">
        <is>
          <t>Name of the Instrument</t>
        </is>
      </c>
      <c r="B6" s="32" t="inlineStr">
        <is>
          <t>ISIN</t>
        </is>
      </c>
      <c r="C6" s="32" t="inlineStr">
        <is>
          <t>Rating/Industry</t>
        </is>
      </c>
      <c r="D6" s="152" t="inlineStr">
        <is>
          <t>Quantity</t>
        </is>
      </c>
      <c r="E6" s="34" t="inlineStr">
        <is>
          <t>Market/Fair Value(Rs. In Lacs)</t>
        </is>
      </c>
      <c r="F6" s="34" t="inlineStr">
        <is>
          <t>% to Net Assets</t>
        </is>
      </c>
      <c r="G6" s="35" t="inlineStr">
        <is>
          <t>YIELD</t>
        </is>
      </c>
    </row>
    <row r="7">
      <c r="A7" s="36" t="n"/>
      <c r="B7" s="16" t="n"/>
      <c r="C7" s="16" t="n"/>
      <c r="D7" s="153" t="n"/>
      <c r="E7" s="154" t="n"/>
      <c r="F7" s="155" t="n"/>
      <c r="G7" s="37" t="n"/>
    </row>
    <row r="8">
      <c r="A8" s="38" t="n"/>
      <c r="B8" s="17" t="n"/>
      <c r="C8" s="17" t="n"/>
      <c r="D8" s="156" t="n"/>
      <c r="E8" s="7" t="n"/>
      <c r="F8" s="8" t="n"/>
      <c r="G8" s="39" t="n"/>
    </row>
    <row r="9">
      <c r="A9" s="40" t="inlineStr">
        <is>
          <t>Foreign Securities and/or Overseas ETFs</t>
        </is>
      </c>
      <c r="B9" s="17" t="n"/>
      <c r="C9" s="17" t="n"/>
      <c r="D9" s="156" t="n"/>
      <c r="E9" s="7" t="n"/>
      <c r="F9" s="8" t="n"/>
      <c r="G9" s="39" t="n"/>
    </row>
    <row r="10">
      <c r="A10" s="40" t="inlineStr">
        <is>
          <t>International  Mutual Fund Units</t>
        </is>
      </c>
      <c r="B10" s="18" t="n"/>
      <c r="C10" s="18" t="n"/>
      <c r="D10" s="157" t="n"/>
      <c r="E10" s="24" t="n"/>
      <c r="F10" s="10" t="n"/>
      <c r="G10" s="41" t="n"/>
    </row>
    <row r="11">
      <c r="A11" s="29" t="inlineStr">
        <is>
          <t>JPM Greater China-I-I2 USD</t>
        </is>
      </c>
      <c r="B11" s="17" t="inlineStr">
        <is>
          <t>LU1727356906</t>
        </is>
      </c>
      <c r="C11" s="17" t="n"/>
      <c r="D11" s="156" t="n">
        <v>759410.846</v>
      </c>
      <c r="E11" s="7" t="n">
        <v>135763.23</v>
      </c>
      <c r="F11" s="8" t="n">
        <v>0.5393</v>
      </c>
      <c r="G11" s="39" t="n"/>
    </row>
    <row r="12">
      <c r="A12" s="38" t="inlineStr">
        <is>
          <t>JPM Greater China-I Ac</t>
        </is>
      </c>
      <c r="B12" s="17" t="inlineStr">
        <is>
          <t>LU0248053877</t>
        </is>
      </c>
      <c r="C12" s="17" t="n"/>
      <c r="D12" s="156" t="n">
        <v>413168.961</v>
      </c>
      <c r="E12" s="7" t="n">
        <v>109816.54</v>
      </c>
      <c r="F12" s="8" t="n">
        <v>0.4362</v>
      </c>
      <c r="G12" s="39" t="n"/>
    </row>
    <row r="13">
      <c r="A13" s="40" t="inlineStr">
        <is>
          <t>Sub Total</t>
        </is>
      </c>
      <c r="B13" s="18" t="n"/>
      <c r="C13" s="18" t="n"/>
      <c r="D13" s="157" t="n"/>
      <c r="E13" s="20" t="n">
        <v>245579.77</v>
      </c>
      <c r="F13" s="21" t="n">
        <v>0.9755</v>
      </c>
      <c r="G13" s="41" t="n"/>
    </row>
    <row r="14">
      <c r="A14" s="38" t="n"/>
      <c r="B14" s="17" t="n"/>
      <c r="C14" s="17" t="n"/>
      <c r="D14" s="156" t="n"/>
      <c r="E14" s="7" t="n"/>
      <c r="F14" s="8" t="n"/>
      <c r="G14" s="39" t="n"/>
    </row>
    <row r="15">
      <c r="A15" s="42" t="inlineStr">
        <is>
          <t>TOTAL</t>
        </is>
      </c>
      <c r="B15" s="145" t="n"/>
      <c r="C15" s="145" t="n"/>
      <c r="D15" s="158" t="n"/>
      <c r="E15" s="20" t="n">
        <v>245579.77</v>
      </c>
      <c r="F15" s="21" t="n">
        <v>0.9755</v>
      </c>
      <c r="G15" s="41" t="n"/>
    </row>
    <row r="16">
      <c r="A16" s="38" t="n"/>
      <c r="B16" s="17" t="n"/>
      <c r="C16" s="17" t="n"/>
      <c r="D16" s="156" t="n"/>
      <c r="E16" s="7" t="n"/>
      <c r="F16" s="8" t="n"/>
      <c r="G16" s="39" t="n"/>
    </row>
    <row r="17">
      <c r="A17" s="40" t="inlineStr">
        <is>
          <t>TREPS / Reverse Repo</t>
        </is>
      </c>
      <c r="B17" s="17" t="n"/>
      <c r="C17" s="17" t="n"/>
      <c r="D17" s="156" t="n"/>
      <c r="E17" s="7" t="n"/>
      <c r="F17" s="8" t="n"/>
      <c r="G17" s="39" t="n"/>
    </row>
    <row r="18">
      <c r="A18" s="38" t="inlineStr">
        <is>
          <t>Clearing Corporation of India Ltd.</t>
        </is>
      </c>
      <c r="B18" s="17" t="n"/>
      <c r="C18" s="17" t="n"/>
      <c r="D18" s="156" t="n"/>
      <c r="E18" s="7" t="n">
        <v>7194.92</v>
      </c>
      <c r="F18" s="8" t="n">
        <v>0.0286</v>
      </c>
      <c r="G18" s="39" t="n">
        <v>0.05471</v>
      </c>
    </row>
    <row r="19">
      <c r="A19" s="40" t="inlineStr">
        <is>
          <t>Sub Total</t>
        </is>
      </c>
      <c r="B19" s="18" t="n"/>
      <c r="C19" s="18" t="n"/>
      <c r="D19" s="157" t="n"/>
      <c r="E19" s="20" t="n">
        <v>7194.92</v>
      </c>
      <c r="F19" s="21" t="n">
        <v>0.0286</v>
      </c>
      <c r="G19" s="41" t="n"/>
    </row>
    <row r="20">
      <c r="A20" s="38" t="n"/>
      <c r="B20" s="17" t="n"/>
      <c r="C20" s="17" t="n"/>
      <c r="D20" s="156" t="n"/>
      <c r="E20" s="7" t="n"/>
      <c r="F20" s="8" t="n"/>
      <c r="G20" s="39" t="n"/>
    </row>
    <row r="21">
      <c r="A21" s="42" t="inlineStr">
        <is>
          <t>TOTAL</t>
        </is>
      </c>
      <c r="B21" s="145" t="n"/>
      <c r="C21" s="145" t="n"/>
      <c r="D21" s="158" t="n"/>
      <c r="E21" s="20" t="n">
        <v>7194.92</v>
      </c>
      <c r="F21" s="21" t="n">
        <v>0.0286</v>
      </c>
      <c r="G21" s="41" t="n"/>
    </row>
    <row r="22">
      <c r="A22" s="38" t="inlineStr">
        <is>
          <t>Accrued Interest</t>
        </is>
      </c>
      <c r="B22" s="17" t="n"/>
      <c r="C22" s="17" t="n"/>
      <c r="D22" s="156" t="n"/>
      <c r="E22" s="7" t="n">
        <v>1.0784497</v>
      </c>
      <c r="F22" s="59" t="inlineStr">
        <is>
          <t>$0.00%</t>
        </is>
      </c>
      <c r="G22" s="39" t="n"/>
    </row>
    <row r="23">
      <c r="A23" s="38" t="inlineStr">
        <is>
          <t>Net Receivables/(Payables)</t>
        </is>
      </c>
      <c r="B23" s="17" t="n"/>
      <c r="C23" s="17" t="n"/>
      <c r="D23" s="156" t="n"/>
      <c r="E23" s="159" t="n">
        <v>-1035.8884497</v>
      </c>
      <c r="F23" s="160" t="n">
        <v>-0.004104</v>
      </c>
      <c r="G23" s="39" t="n">
        <v>0.054709</v>
      </c>
    </row>
    <row r="24">
      <c r="A24" s="45" t="inlineStr">
        <is>
          <t>GRAND TOTAL</t>
        </is>
      </c>
      <c r="B24" s="19" t="n"/>
      <c r="C24" s="19" t="n"/>
      <c r="D24" s="161" t="n"/>
      <c r="E24" s="14" t="n">
        <v>251739.88</v>
      </c>
      <c r="F24" s="15" t="n">
        <v>1</v>
      </c>
      <c r="G24" s="46" t="n"/>
    </row>
    <row r="25">
      <c r="A25" s="29" t="n"/>
      <c r="G25" s="30" t="n"/>
    </row>
    <row r="26">
      <c r="A26" s="47" t="inlineStr">
        <is>
          <t xml:space="preserve">$ Less than 0.01% of Net Asset Value </t>
        </is>
      </c>
      <c r="G26" s="30" t="n"/>
    </row>
    <row r="27">
      <c r="A27" s="29" t="n"/>
      <c r="G27" s="30" t="n"/>
    </row>
    <row r="28">
      <c r="A28" s="47" t="inlineStr">
        <is>
          <t>Notes:</t>
        </is>
      </c>
      <c r="G28" s="30" t="n"/>
    </row>
    <row r="29">
      <c r="A29" s="48" t="inlineStr">
        <is>
          <t>1. Security in default beyond its maturiy date</t>
        </is>
      </c>
      <c r="B29" s="49" t="inlineStr">
        <is>
          <t>NIL</t>
        </is>
      </c>
      <c r="G29" s="30" t="n"/>
    </row>
    <row r="30">
      <c r="A30" s="29" t="inlineStr">
        <is>
          <t>2. Net Asset Value (Rs. per unit)</t>
        </is>
      </c>
      <c r="G30" s="30" t="n"/>
    </row>
    <row r="31">
      <c r="A31" s="29" t="inlineStr">
        <is>
          <t>Plan /option (Face Value 10)</t>
        </is>
      </c>
      <c r="B31" s="83" t="inlineStr">
        <is>
          <t>As on</t>
        </is>
      </c>
      <c r="C31" s="83" t="inlineStr">
        <is>
          <t>As on</t>
        </is>
      </c>
      <c r="G31" s="30" t="n"/>
    </row>
    <row r="32">
      <c r="A32" s="29" t="n"/>
      <c r="B32" s="50" t="n">
        <v>45747</v>
      </c>
      <c r="C32" s="50" t="n">
        <v>45930</v>
      </c>
      <c r="G32" s="30" t="n"/>
    </row>
    <row r="33">
      <c r="A33" s="29" t="inlineStr">
        <is>
          <t>Direct Plan Growth Option</t>
        </is>
      </c>
      <c r="B33" t="n">
        <v>43.347</v>
      </c>
      <c r="C33" t="n">
        <v>59.068</v>
      </c>
      <c r="G33" s="51" t="n"/>
    </row>
    <row r="34">
      <c r="A34" s="29" t="inlineStr">
        <is>
          <t>Regular Plan Growth Option</t>
        </is>
      </c>
      <c r="B34" t="n">
        <v>38.673</v>
      </c>
      <c r="C34" t="n">
        <v>52.462</v>
      </c>
      <c r="G34" s="51" t="n"/>
    </row>
    <row r="35">
      <c r="A35" s="29" t="n"/>
      <c r="G35" s="51" t="n"/>
    </row>
    <row r="36">
      <c r="A36" s="29" t="inlineStr">
        <is>
          <t xml:space="preserve">3. Total Dividend (Net) declared during the half year period </t>
        </is>
      </c>
      <c r="B36" s="49" t="inlineStr">
        <is>
          <t>NIL</t>
        </is>
      </c>
      <c r="G36" s="30" t="n"/>
    </row>
    <row r="37">
      <c r="A37" s="29" t="inlineStr">
        <is>
          <t>4. Bonus was declared during the half year period</t>
        </is>
      </c>
      <c r="B37" s="49" t="inlineStr">
        <is>
          <t>NIL</t>
        </is>
      </c>
      <c r="G37" s="30" t="n"/>
    </row>
    <row r="38">
      <c r="A38" s="48" t="inlineStr">
        <is>
          <t>5. Investment in Repo of Corporate Debt Securities as at September 30, 2025</t>
        </is>
      </c>
      <c r="B38" s="49" t="inlineStr">
        <is>
          <t>NIL</t>
        </is>
      </c>
      <c r="G38" s="30" t="n"/>
    </row>
    <row r="39">
      <c r="A39" s="48" t="inlineStr">
        <is>
          <t>6. Investment in foreign securities/ADRs/GDRs as at September 30,2025</t>
        </is>
      </c>
      <c r="B39" s="52">
        <f>E15</f>
        <v/>
      </c>
      <c r="G39" s="30" t="n"/>
    </row>
    <row r="40" ht="29" customHeight="1">
      <c r="A40" s="48" t="inlineStr">
        <is>
          <t>7. Total gross exposure to derivative instruments (excluding reversed positions) at the end of the month (Rs. in Lakhs)</t>
        </is>
      </c>
      <c r="B40" s="49" t="inlineStr">
        <is>
          <t>NIL</t>
        </is>
      </c>
      <c r="G40" s="30" t="n"/>
    </row>
    <row r="41" ht="29" customHeight="1">
      <c r="A41" s="48" t="inlineStr">
        <is>
          <t>8. Margin Deposits includes Margin money placed on derivatives other than margin money placed with bank</t>
        </is>
      </c>
      <c r="B41" s="49" t="inlineStr">
        <is>
          <t>NIL</t>
        </is>
      </c>
      <c r="G41" s="30" t="n"/>
    </row>
    <row r="42" ht="29" customHeight="1">
      <c r="A42" s="48" t="inlineStr">
        <is>
          <t>9. Value of investment made by other schemes under same management (Rs. In Lakhs)</t>
        </is>
      </c>
      <c r="B42" s="49" t="inlineStr">
        <is>
          <t>NIL</t>
        </is>
      </c>
      <c r="G42" s="30" t="n"/>
    </row>
    <row r="43">
      <c r="A43" s="48" t="inlineStr">
        <is>
          <t>10. Number of instance of deviation In valuation of securities</t>
        </is>
      </c>
      <c r="B43" s="49" t="inlineStr">
        <is>
          <t>NIL</t>
        </is>
      </c>
      <c r="G43" s="30" t="n"/>
    </row>
    <row r="44" ht="15" customHeight="1" thickBot="1">
      <c r="A44" s="54" t="inlineStr">
        <is>
          <t>11. Total value and percentage of illiquid equity shares / securities</t>
        </is>
      </c>
      <c r="B44" s="55" t="inlineStr">
        <is>
          <t>NIL</t>
        </is>
      </c>
      <c r="C44" s="56" t="n"/>
      <c r="D44" s="56" t="n"/>
      <c r="E44" s="56" t="n"/>
      <c r="F44" s="56" t="n"/>
      <c r="G44" s="57" t="n"/>
    </row>
    <row r="46" ht="70" customHeight="1">
      <c r="A46" s="177" t="inlineStr">
        <is>
          <t>Scheme Name</t>
        </is>
      </c>
      <c r="B46" s="177" t="inlineStr">
        <is>
          <t>Risk- O - Meter</t>
        </is>
      </c>
      <c r="C46" s="177" t="inlineStr">
        <is>
          <t>Benchmark of the Scheme</t>
        </is>
      </c>
      <c r="D46" s="177" t="inlineStr">
        <is>
          <t>Benchmark Risk-o-meter</t>
        </is>
      </c>
    </row>
    <row r="47" ht="70" customHeight="1">
      <c r="A47" s="177" t="inlineStr">
        <is>
          <t>Edelweiss Greater China Equity Off-Shore Fund</t>
        </is>
      </c>
      <c r="B47" s="177" t="n"/>
      <c r="C47" s="177" t="inlineStr">
        <is>
          <t>MSCI Golden Dragon Index (Total Return Net)</t>
        </is>
      </c>
      <c r="D47" s="177" t="n"/>
      <c r="E47" t="inlineStr"/>
    </row>
  </sheetData>
  <mergeCells count="2">
    <mergeCell ref="A3:G3"/>
    <mergeCell ref="A4:G4"/>
  </mergeCells>
  <pageMargins left="0.7" right="0.7" top="0.75" bottom="0.75" header="0.3" footer="0.3"/>
  <pageSetup orientation="portrait" horizontalDpi="300" verticalDpi="300"/>
  <drawing xmlns:r="http://schemas.openxmlformats.org/officeDocument/2006/relationships" r:id="rId1"/>
</worksheet>
</file>

<file path=xl/worksheets/sheet45.xml><?xml version="1.0" encoding="utf-8"?>
<worksheet xmlns="http://schemas.openxmlformats.org/spreadsheetml/2006/main">
  <sheetPr>
    <outlinePr summaryBelow="1" summaryRight="1"/>
    <pageSetUpPr/>
  </sheetPr>
  <dimension ref="A1:H98"/>
  <sheetViews>
    <sheetView showGridLines="0" workbookViewId="0">
      <pane ySplit="6" topLeftCell="A7" activePane="bottomLeft" state="frozen"/>
      <selection activeCell="A7" sqref="A7"/>
      <selection pane="bottomLeft" activeCell="A7" sqref="A7"/>
    </sheetView>
  </sheetViews>
  <sheetFormatPr baseColWidth="8" defaultRowHeight="14.5"/>
  <cols>
    <col width="66.54296875" customWidth="1" min="1" max="1"/>
    <col width="22" customWidth="1" min="2" max="2"/>
    <col width="29.7265625" bestFit="1" customWidth="1" min="3" max="3"/>
    <col width="22" customWidth="1" min="4" max="4"/>
    <col width="16.453125" customWidth="1" min="5" max="5"/>
    <col width="22" customWidth="1" min="6" max="6"/>
    <col width="6.1796875" bestFit="1" customWidth="1" style="2" min="7" max="7"/>
    <col width="70.26953125" bestFit="1" customWidth="1" min="12" max="12"/>
    <col width="10.81640625" bestFit="1" customWidth="1" min="13" max="13"/>
    <col width="10.54296875" bestFit="1" customWidth="1" min="14" max="14"/>
    <col width="12" bestFit="1" customWidth="1" min="15" max="15"/>
    <col width="12.54296875" customWidth="1" min="16" max="16"/>
  </cols>
  <sheetData>
    <row r="1">
      <c r="A1" s="85" t="inlineStr">
        <is>
          <t>Edelweiss Mutual Fund</t>
        </is>
      </c>
    </row>
    <row r="2" ht="29.5" customHeight="1" thickBot="1">
      <c r="A2" s="86" t="inlineStr">
        <is>
          <t xml:space="preserve">Edelweiss House, 10th Floor, Off. C.S.T. Road, Kalina, Santacruz (E), Mumbai 400098, Maharashtra  </t>
        </is>
      </c>
    </row>
    <row r="3" ht="36.75" customHeight="1">
      <c r="A3" s="148" t="inlineStr">
        <is>
          <t>PORTFOLIO STATEMENT OF EDELWEISS MSCI INDIA DOMESTIC &amp; WORLD HEALTHCARE 45 INDEX AS ON SEPTEMBER 30, 2025</t>
        </is>
      </c>
      <c r="B3" s="149" t="n"/>
      <c r="C3" s="149" t="n"/>
      <c r="D3" s="149" t="n"/>
      <c r="E3" s="149" t="n"/>
      <c r="F3" s="149" t="n"/>
      <c r="G3" s="150" t="n"/>
      <c r="H3" s="28">
        <f>HYPERLINK("[EDEL_HY Portfolio 30-Sep-2025 Final.xlsx]Index!A1","Index")</f>
        <v/>
      </c>
    </row>
    <row r="4" ht="19.5" customHeight="1">
      <c r="A4" s="151" t="inlineStr">
        <is>
          <t>(An Open-ended Equity Scheme replicating MSCI India Domestic &amp; World Healthcare 45 Index)</t>
        </is>
      </c>
      <c r="G4" s="51" t="n"/>
    </row>
    <row r="5">
      <c r="A5" s="29" t="n"/>
      <c r="G5" s="30" t="n"/>
    </row>
    <row r="6" ht="48" customHeight="1">
      <c r="A6" s="31" t="inlineStr">
        <is>
          <t>Name of the Instrument</t>
        </is>
      </c>
      <c r="B6" s="32" t="inlineStr">
        <is>
          <t>ISIN</t>
        </is>
      </c>
      <c r="C6" s="32" t="inlineStr">
        <is>
          <t>Rating/Industry</t>
        </is>
      </c>
      <c r="D6" s="152" t="inlineStr">
        <is>
          <t>Quantity</t>
        </is>
      </c>
      <c r="E6" s="34" t="inlineStr">
        <is>
          <t>Market/Fair Value(Rs. In Lacs)</t>
        </is>
      </c>
      <c r="F6" s="34" t="inlineStr">
        <is>
          <t>% to Net Assets</t>
        </is>
      </c>
      <c r="G6" s="35" t="inlineStr">
        <is>
          <t>YIELD</t>
        </is>
      </c>
    </row>
    <row r="7">
      <c r="A7" s="36" t="n"/>
      <c r="B7" s="16" t="n"/>
      <c r="C7" s="16" t="n"/>
      <c r="D7" s="153" t="n"/>
      <c r="E7" s="154" t="n"/>
      <c r="F7" s="155" t="n"/>
      <c r="G7" s="37" t="n"/>
    </row>
    <row r="8">
      <c r="A8" s="40" t="inlineStr">
        <is>
          <t>Equity &amp; Equity related</t>
        </is>
      </c>
      <c r="B8" s="17" t="n"/>
      <c r="C8" s="17" t="n"/>
      <c r="D8" s="156" t="n"/>
      <c r="E8" s="7" t="n"/>
      <c r="F8" s="8" t="n"/>
      <c r="G8" s="39" t="n"/>
    </row>
    <row r="9">
      <c r="A9" s="40" t="inlineStr">
        <is>
          <t>(a)Listed / Awaiting listing on Stock Exchanges</t>
        </is>
      </c>
      <c r="B9" s="17" t="n"/>
      <c r="C9" s="17" t="n"/>
      <c r="D9" s="156" t="n"/>
      <c r="E9" s="7" t="n"/>
      <c r="F9" s="8" t="n"/>
      <c r="G9" s="39" t="n"/>
    </row>
    <row r="10">
      <c r="A10" s="38" t="inlineStr">
        <is>
          <t>Sun Pharmaceutical Industries Ltd.</t>
        </is>
      </c>
      <c r="B10" s="17" t="inlineStr">
        <is>
          <t>INE044A01036</t>
        </is>
      </c>
      <c r="C10" s="17" t="inlineStr">
        <is>
          <t>Pharmaceuticals &amp; Biotechnology</t>
        </is>
      </c>
      <c r="D10" s="156" t="n">
        <v>111135</v>
      </c>
      <c r="E10" s="7" t="n">
        <v>1771.83</v>
      </c>
      <c r="F10" s="8" t="n">
        <v>0.1089</v>
      </c>
      <c r="G10" s="39" t="n"/>
    </row>
    <row r="11">
      <c r="A11" s="38" t="inlineStr">
        <is>
          <t>Max Healthcare Institute Ltd.</t>
        </is>
      </c>
      <c r="B11" s="17" t="inlineStr">
        <is>
          <t>INE027H01010</t>
        </is>
      </c>
      <c r="C11" s="17" t="inlineStr">
        <is>
          <t>Healthcare Services</t>
        </is>
      </c>
      <c r="D11" s="156" t="n">
        <v>90058</v>
      </c>
      <c r="E11" s="7" t="n">
        <v>1003.88</v>
      </c>
      <c r="F11" s="8" t="n">
        <v>0.0617</v>
      </c>
      <c r="G11" s="39" t="n"/>
    </row>
    <row r="12">
      <c r="A12" s="38" t="inlineStr">
        <is>
          <t>Cipla Ltd.</t>
        </is>
      </c>
      <c r="B12" s="17" t="inlineStr">
        <is>
          <t>INE059A01026</t>
        </is>
      </c>
      <c r="C12" s="17" t="inlineStr">
        <is>
          <t>Pharmaceuticals &amp; Biotechnology</t>
        </is>
      </c>
      <c r="D12" s="156" t="n">
        <v>65475</v>
      </c>
      <c r="E12" s="7" t="n">
        <v>984.29</v>
      </c>
      <c r="F12" s="8" t="n">
        <v>0.0605</v>
      </c>
      <c r="G12" s="39" t="n"/>
    </row>
    <row r="13">
      <c r="A13" s="38" t="inlineStr">
        <is>
          <t>Apollo Hospitals Enterprise Ltd.</t>
        </is>
      </c>
      <c r="B13" s="17" t="inlineStr">
        <is>
          <t>INE437A01024</t>
        </is>
      </c>
      <c r="C13" s="17" t="inlineStr">
        <is>
          <t>Healthcare Services</t>
        </is>
      </c>
      <c r="D13" s="156" t="n">
        <v>11655</v>
      </c>
      <c r="E13" s="7" t="n">
        <v>863.52</v>
      </c>
      <c r="F13" s="8" t="n">
        <v>0.0531</v>
      </c>
      <c r="G13" s="39" t="n"/>
    </row>
    <row r="14">
      <c r="A14" s="38" t="inlineStr">
        <is>
          <t>Dr. Reddy's Laboratories Ltd.</t>
        </is>
      </c>
      <c r="B14" s="17" t="inlineStr">
        <is>
          <t>INE089A01031</t>
        </is>
      </c>
      <c r="C14" s="17" t="inlineStr">
        <is>
          <t>Pharmaceuticals &amp; Biotechnology</t>
        </is>
      </c>
      <c r="D14" s="156" t="n">
        <v>67647</v>
      </c>
      <c r="E14" s="7" t="n">
        <v>827.8</v>
      </c>
      <c r="F14" s="8" t="n">
        <v>0.0509</v>
      </c>
      <c r="G14" s="39" t="n"/>
    </row>
    <row r="15">
      <c r="A15" s="38" t="inlineStr">
        <is>
          <t>Divi's Laboratories Ltd.</t>
        </is>
      </c>
      <c r="B15" s="17" t="inlineStr">
        <is>
          <t>INE361B01024</t>
        </is>
      </c>
      <c r="C15" s="17" t="inlineStr">
        <is>
          <t>Pharmaceuticals &amp; Biotechnology</t>
        </is>
      </c>
      <c r="D15" s="156" t="n">
        <v>13833</v>
      </c>
      <c r="E15" s="7" t="n">
        <v>787.03</v>
      </c>
      <c r="F15" s="8" t="n">
        <v>0.0484</v>
      </c>
      <c r="G15" s="39" t="n"/>
    </row>
    <row r="16">
      <c r="A16" s="38" t="inlineStr">
        <is>
          <t>Fortis Healthcare Ltd.</t>
        </is>
      </c>
      <c r="B16" s="17" t="inlineStr">
        <is>
          <t>INE061F01013</t>
        </is>
      </c>
      <c r="C16" s="17" t="inlineStr">
        <is>
          <t>Healthcare Services</t>
        </is>
      </c>
      <c r="D16" s="156" t="n">
        <v>56825</v>
      </c>
      <c r="E16" s="7" t="n">
        <v>551.09</v>
      </c>
      <c r="F16" s="8" t="n">
        <v>0.0339</v>
      </c>
      <c r="G16" s="39" t="n"/>
    </row>
    <row r="17">
      <c r="A17" s="38" t="inlineStr">
        <is>
          <t>Lupin Ltd.</t>
        </is>
      </c>
      <c r="B17" s="17" t="inlineStr">
        <is>
          <t>INE326A01037</t>
        </is>
      </c>
      <c r="C17" s="17" t="inlineStr">
        <is>
          <t>Pharmaceuticals &amp; Biotechnology</t>
        </is>
      </c>
      <c r="D17" s="156" t="n">
        <v>26443</v>
      </c>
      <c r="E17" s="7" t="n">
        <v>505.41</v>
      </c>
      <c r="F17" s="8" t="n">
        <v>0.0311</v>
      </c>
      <c r="G17" s="39" t="n"/>
    </row>
    <row r="18">
      <c r="A18" s="38" t="inlineStr">
        <is>
          <t>Torrent Pharmaceuticals Ltd.</t>
        </is>
      </c>
      <c r="B18" s="17" t="inlineStr">
        <is>
          <t>INE685A01028</t>
        </is>
      </c>
      <c r="C18" s="17" t="inlineStr">
        <is>
          <t>Pharmaceuticals &amp; Biotechnology</t>
        </is>
      </c>
      <c r="D18" s="156" t="n">
        <v>13717</v>
      </c>
      <c r="E18" s="7" t="n">
        <v>494.25</v>
      </c>
      <c r="F18" s="8" t="n">
        <v>0.0304</v>
      </c>
      <c r="G18" s="39" t="n"/>
    </row>
    <row r="19">
      <c r="A19" s="38" t="inlineStr">
        <is>
          <t>Mankind Pharma Ltd.</t>
        </is>
      </c>
      <c r="B19" s="17" t="inlineStr">
        <is>
          <t>INE634S01028</t>
        </is>
      </c>
      <c r="C19" s="17" t="inlineStr">
        <is>
          <t>Pharmaceuticals &amp; Biotechnology</t>
        </is>
      </c>
      <c r="D19" s="156" t="n">
        <v>14338</v>
      </c>
      <c r="E19" s="7" t="n">
        <v>349.23</v>
      </c>
      <c r="F19" s="8" t="n">
        <v>0.0215</v>
      </c>
      <c r="G19" s="39" t="n"/>
    </row>
    <row r="20">
      <c r="A20" s="38" t="inlineStr">
        <is>
          <t>Laurus Labs Ltd.</t>
        </is>
      </c>
      <c r="B20" s="17" t="inlineStr">
        <is>
          <t>INE947Q01028</t>
        </is>
      </c>
      <c r="C20" s="17" t="inlineStr">
        <is>
          <t>Pharmaceuticals &amp; Biotechnology</t>
        </is>
      </c>
      <c r="D20" s="156" t="n">
        <v>40613</v>
      </c>
      <c r="E20" s="7" t="n">
        <v>341.88</v>
      </c>
      <c r="F20" s="8" t="n">
        <v>0.021</v>
      </c>
      <c r="G20" s="39" t="n"/>
    </row>
    <row r="21">
      <c r="A21" s="38" t="inlineStr">
        <is>
          <t>Aurobindo Pharma Ltd.</t>
        </is>
      </c>
      <c r="B21" s="17" t="inlineStr">
        <is>
          <t>INE406A01037</t>
        </is>
      </c>
      <c r="C21" s="17" t="inlineStr">
        <is>
          <t>Pharmaceuticals &amp; Biotechnology</t>
        </is>
      </c>
      <c r="D21" s="156" t="n">
        <v>30265</v>
      </c>
      <c r="E21" s="7" t="n">
        <v>328.04</v>
      </c>
      <c r="F21" s="8" t="n">
        <v>0.0202</v>
      </c>
      <c r="G21" s="39" t="n"/>
    </row>
    <row r="22">
      <c r="A22" s="38" t="inlineStr">
        <is>
          <t>Glenmark Pharmaceuticals Ltd.</t>
        </is>
      </c>
      <c r="B22" s="17" t="inlineStr">
        <is>
          <t>INE935A01035</t>
        </is>
      </c>
      <c r="C22" s="17" t="inlineStr">
        <is>
          <t>Pharmaceuticals &amp; Biotechnology</t>
        </is>
      </c>
      <c r="D22" s="156" t="n">
        <v>16339</v>
      </c>
      <c r="E22" s="7" t="n">
        <v>319.05</v>
      </c>
      <c r="F22" s="8" t="n">
        <v>0.0196</v>
      </c>
      <c r="G22" s="39" t="n"/>
    </row>
    <row r="23">
      <c r="A23" s="38" t="inlineStr">
        <is>
          <t>Zydus Lifesciences Ltd.</t>
        </is>
      </c>
      <c r="B23" s="17" t="inlineStr">
        <is>
          <t>INE010B01027</t>
        </is>
      </c>
      <c r="C23" s="17" t="inlineStr">
        <is>
          <t>Pharmaceuticals &amp; Biotechnology</t>
        </is>
      </c>
      <c r="D23" s="156" t="n">
        <v>29130</v>
      </c>
      <c r="E23" s="7" t="n">
        <v>286.03</v>
      </c>
      <c r="F23" s="8" t="n">
        <v>0.0176</v>
      </c>
      <c r="G23" s="39" t="n"/>
    </row>
    <row r="24">
      <c r="A24" s="38" t="inlineStr">
        <is>
          <t>Alkem Laboratories Ltd.</t>
        </is>
      </c>
      <c r="B24" s="17" t="inlineStr">
        <is>
          <t>INE540L01014</t>
        </is>
      </c>
      <c r="C24" s="17" t="inlineStr">
        <is>
          <t>Pharmaceuticals &amp; Biotechnology</t>
        </is>
      </c>
      <c r="D24" s="156" t="n">
        <v>4846</v>
      </c>
      <c r="E24" s="7" t="n">
        <v>262.9</v>
      </c>
      <c r="F24" s="8" t="n">
        <v>0.0162</v>
      </c>
      <c r="G24" s="39" t="n"/>
    </row>
    <row r="25">
      <c r="A25" s="38" t="inlineStr">
        <is>
          <t>IPCA Laboratories Ltd.</t>
        </is>
      </c>
      <c r="B25" s="17" t="inlineStr">
        <is>
          <t>INE571A01038</t>
        </is>
      </c>
      <c r="C25" s="17" t="inlineStr">
        <is>
          <t>Pharmaceuticals &amp; Biotechnology</t>
        </is>
      </c>
      <c r="D25" s="156" t="n">
        <v>16158</v>
      </c>
      <c r="E25" s="7" t="n">
        <v>216.36</v>
      </c>
      <c r="F25" s="8" t="n">
        <v>0.0133</v>
      </c>
      <c r="G25" s="39" t="n"/>
    </row>
    <row r="26">
      <c r="A26" s="38" t="inlineStr">
        <is>
          <t>Biocon Ltd.</t>
        </is>
      </c>
      <c r="B26" s="17" t="inlineStr">
        <is>
          <t>INE376G01013</t>
        </is>
      </c>
      <c r="C26" s="17" t="inlineStr">
        <is>
          <t>Pharmaceuticals &amp; Biotechnology</t>
        </is>
      </c>
      <c r="D26" s="156" t="n">
        <v>61927</v>
      </c>
      <c r="E26" s="7" t="n">
        <v>211.17</v>
      </c>
      <c r="F26" s="8" t="n">
        <v>0.013</v>
      </c>
      <c r="G26" s="39" t="n"/>
    </row>
    <row r="27">
      <c r="A27" s="38" t="inlineStr">
        <is>
          <t>Gland Pharma Ltd.</t>
        </is>
      </c>
      <c r="B27" s="17" t="inlineStr">
        <is>
          <t>INE068V01023</t>
        </is>
      </c>
      <c r="C27" s="17" t="inlineStr">
        <is>
          <t>Pharmaceuticals &amp; Biotechnology</t>
        </is>
      </c>
      <c r="D27" s="156" t="n">
        <v>8585</v>
      </c>
      <c r="E27" s="7" t="n">
        <v>170.98</v>
      </c>
      <c r="F27" s="8" t="n">
        <v>0.0105</v>
      </c>
      <c r="G27" s="39" t="n"/>
    </row>
    <row r="28">
      <c r="A28" s="38" t="inlineStr">
        <is>
          <t>Narayana Hrudayalaya ltd.</t>
        </is>
      </c>
      <c r="B28" s="17" t="inlineStr">
        <is>
          <t>INE410P01011</t>
        </is>
      </c>
      <c r="C28" s="17" t="inlineStr">
        <is>
          <t>Healthcare Services</t>
        </is>
      </c>
      <c r="D28" s="156" t="n">
        <v>8283</v>
      </c>
      <c r="E28" s="7" t="n">
        <v>143.93</v>
      </c>
      <c r="F28" s="8" t="n">
        <v>0.008800000000000001</v>
      </c>
      <c r="G28" s="39" t="n"/>
    </row>
    <row r="29">
      <c r="A29" s="38" t="inlineStr">
        <is>
          <t>Piramal Pharma Ltd.</t>
        </is>
      </c>
      <c r="B29" s="17" t="inlineStr">
        <is>
          <t>INE0DK501011</t>
        </is>
      </c>
      <c r="C29" s="17" t="inlineStr">
        <is>
          <t>Pharmaceuticals &amp; Biotechnology</t>
        </is>
      </c>
      <c r="D29" s="156" t="n">
        <v>69266</v>
      </c>
      <c r="E29" s="7" t="n">
        <v>132.41</v>
      </c>
      <c r="F29" s="8" t="n">
        <v>0.0081</v>
      </c>
      <c r="G29" s="39" t="n"/>
    </row>
    <row r="30">
      <c r="A30" s="38" t="inlineStr">
        <is>
          <t>Syngene International Ltd.</t>
        </is>
      </c>
      <c r="B30" s="17" t="inlineStr">
        <is>
          <t>INE398R01022</t>
        </is>
      </c>
      <c r="C30" s="17" t="inlineStr">
        <is>
          <t>Healthcare Services</t>
        </is>
      </c>
      <c r="D30" s="156" t="n">
        <v>20997</v>
      </c>
      <c r="E30" s="7" t="n">
        <v>130.78</v>
      </c>
      <c r="F30" s="8" t="n">
        <v>0.008</v>
      </c>
      <c r="G30" s="39" t="n"/>
    </row>
    <row r="31">
      <c r="A31" s="38" t="inlineStr">
        <is>
          <t>GlaxoSmithKline Pharmaceuticals Ltd.</t>
        </is>
      </c>
      <c r="B31" s="17" t="inlineStr">
        <is>
          <t>INE159A01016</t>
        </is>
      </c>
      <c r="C31" s="17" t="inlineStr">
        <is>
          <t>Pharmaceuticals &amp; Biotechnology</t>
        </is>
      </c>
      <c r="D31" s="156" t="n">
        <v>4904</v>
      </c>
      <c r="E31" s="7" t="n">
        <v>130.43</v>
      </c>
      <c r="F31" s="8" t="n">
        <v>0.008</v>
      </c>
      <c r="G31" s="39" t="n"/>
    </row>
    <row r="32">
      <c r="A32" s="38" t="inlineStr">
        <is>
          <t>Global Health Ltd.</t>
        </is>
      </c>
      <c r="B32" s="17" t="inlineStr">
        <is>
          <t>INE474Q01031</t>
        </is>
      </c>
      <c r="C32" s="17" t="inlineStr">
        <is>
          <t>Healthcare Services</t>
        </is>
      </c>
      <c r="D32" s="156" t="n">
        <v>9331</v>
      </c>
      <c r="E32" s="7" t="n">
        <v>122.61</v>
      </c>
      <c r="F32" s="8" t="n">
        <v>0.0075</v>
      </c>
      <c r="G32" s="39" t="n"/>
    </row>
    <row r="33">
      <c r="A33" s="38" t="inlineStr">
        <is>
          <t>Ajanta Pharma Ltd.</t>
        </is>
      </c>
      <c r="B33" s="17" t="inlineStr">
        <is>
          <t>INE031B01049</t>
        </is>
      </c>
      <c r="C33" s="17" t="inlineStr">
        <is>
          <t>Pharmaceuticals &amp; Biotechnology</t>
        </is>
      </c>
      <c r="D33" s="156" t="n">
        <v>5063</v>
      </c>
      <c r="E33" s="7" t="n">
        <v>121.83</v>
      </c>
      <c r="F33" s="8" t="n">
        <v>0.0075</v>
      </c>
      <c r="G33" s="39" t="n"/>
    </row>
    <row r="34">
      <c r="A34" s="38" t="inlineStr">
        <is>
          <t>Cohance Lifesciences Ltd.</t>
        </is>
      </c>
      <c r="B34" s="17" t="inlineStr">
        <is>
          <t>INE03QK01018</t>
        </is>
      </c>
      <c r="C34" s="17" t="inlineStr">
        <is>
          <t>Pharmaceuticals &amp; Biotechnology</t>
        </is>
      </c>
      <c r="D34" s="156" t="n">
        <v>13290</v>
      </c>
      <c r="E34" s="7" t="n">
        <v>116.83</v>
      </c>
      <c r="F34" s="8" t="n">
        <v>0.0072</v>
      </c>
      <c r="G34" s="39" t="n"/>
    </row>
    <row r="35">
      <c r="A35" s="40" t="inlineStr">
        <is>
          <t>Sub Total</t>
        </is>
      </c>
      <c r="B35" s="18" t="n"/>
      <c r="C35" s="18" t="n"/>
      <c r="D35" s="157" t="n"/>
      <c r="E35" s="20" t="n">
        <v>11173.56</v>
      </c>
      <c r="F35" s="21" t="n">
        <v>0.6869</v>
      </c>
      <c r="G35" s="41" t="n"/>
    </row>
    <row r="36">
      <c r="A36" s="40" t="inlineStr">
        <is>
          <t>(b) Unlisted</t>
        </is>
      </c>
      <c r="B36" s="17" t="n"/>
      <c r="C36" s="17" t="n"/>
      <c r="D36" s="156" t="n"/>
      <c r="E36" s="7" t="n"/>
      <c r="F36" s="8" t="n"/>
      <c r="G36" s="39" t="n"/>
    </row>
    <row r="37">
      <c r="A37" s="40" t="inlineStr">
        <is>
          <t>Sub Total</t>
        </is>
      </c>
      <c r="B37" s="17" t="n"/>
      <c r="C37" s="17" t="n"/>
      <c r="D37" s="156" t="n"/>
      <c r="E37" s="22" t="inlineStr">
        <is>
          <t>NIL</t>
        </is>
      </c>
      <c r="F37" s="23" t="inlineStr">
        <is>
          <t>NIL</t>
        </is>
      </c>
      <c r="G37" s="39" t="n"/>
    </row>
    <row r="38">
      <c r="A38" s="38" t="n"/>
      <c r="B38" s="17" t="n"/>
      <c r="C38" s="17" t="n"/>
      <c r="D38" s="156" t="n"/>
      <c r="E38" s="7" t="n"/>
      <c r="F38" s="8" t="n"/>
      <c r="G38" s="39" t="n"/>
    </row>
    <row r="39">
      <c r="A39" s="40" t="inlineStr">
        <is>
          <t>(c) Listed / Awaiting listing on International Stock Exchanges</t>
        </is>
      </c>
      <c r="B39" s="17" t="n"/>
      <c r="C39" s="17" t="n"/>
      <c r="D39" s="156" t="n"/>
      <c r="E39" s="7" t="n"/>
      <c r="F39" s="8" t="n"/>
      <c r="G39" s="39" t="n"/>
    </row>
    <row r="40">
      <c r="A40" s="38" t="inlineStr">
        <is>
          <t>ELI LILLY &amp; CO</t>
        </is>
      </c>
      <c r="B40" s="17" t="inlineStr">
        <is>
          <t>US5324571083</t>
        </is>
      </c>
      <c r="C40" s="17" t="inlineStr">
        <is>
          <t>Pharmaceuticals</t>
        </is>
      </c>
      <c r="D40" s="156" t="n">
        <v>1260</v>
      </c>
      <c r="E40" s="7" t="n">
        <v>853.63</v>
      </c>
      <c r="F40" s="8" t="n">
        <v>0.0525</v>
      </c>
      <c r="G40" s="39" t="n"/>
    </row>
    <row r="41">
      <c r="A41" s="38" t="inlineStr">
        <is>
          <t>JOHNSON &amp; JOHNSON</t>
        </is>
      </c>
      <c r="B41" s="17" t="inlineStr">
        <is>
          <t>US4781601046</t>
        </is>
      </c>
      <c r="C41" s="17" t="inlineStr">
        <is>
          <t>Pharmaceuticals</t>
        </is>
      </c>
      <c r="D41" s="156" t="n">
        <v>3760</v>
      </c>
      <c r="E41" s="7" t="n">
        <v>619.04</v>
      </c>
      <c r="F41" s="8" t="n">
        <v>0.038</v>
      </c>
      <c r="G41" s="39" t="n"/>
    </row>
    <row r="42">
      <c r="A42" s="38" t="inlineStr">
        <is>
          <t>ABBVIE INC</t>
        </is>
      </c>
      <c r="B42" s="17" t="inlineStr">
        <is>
          <t>US00287Y1091</t>
        </is>
      </c>
      <c r="C42" s="17" t="inlineStr">
        <is>
          <t>Biotechnology</t>
        </is>
      </c>
      <c r="D42" s="156" t="n">
        <v>2761</v>
      </c>
      <c r="E42" s="7" t="n">
        <v>567.63</v>
      </c>
      <c r="F42" s="8" t="n">
        <v>0.0349</v>
      </c>
      <c r="G42" s="39" t="n"/>
    </row>
    <row r="43">
      <c r="A43" s="38" t="inlineStr">
        <is>
          <t>NOVARTIS AG</t>
        </is>
      </c>
      <c r="B43" s="17" t="inlineStr">
        <is>
          <t>US66987V1098</t>
        </is>
      </c>
      <c r="C43" s="17" t="inlineStr">
        <is>
          <t>Pharmaceuticals</t>
        </is>
      </c>
      <c r="D43" s="156" t="n">
        <v>2971</v>
      </c>
      <c r="E43" s="7" t="n">
        <v>338.3</v>
      </c>
      <c r="F43" s="8" t="n">
        <v>0.0208</v>
      </c>
      <c r="G43" s="39" t="n"/>
    </row>
    <row r="44">
      <c r="A44" s="38" t="inlineStr">
        <is>
          <t>ABBOTT LABORATORIES</t>
        </is>
      </c>
      <c r="B44" s="17" t="inlineStr">
        <is>
          <t>US0028241000</t>
        </is>
      </c>
      <c r="C44" s="17" t="inlineStr">
        <is>
          <t>Health Care Equipment &amp; Supplies</t>
        </is>
      </c>
      <c r="D44" s="156" t="n">
        <v>2719</v>
      </c>
      <c r="E44" s="7" t="n">
        <v>323.37</v>
      </c>
      <c r="F44" s="8" t="n">
        <v>0.0199</v>
      </c>
      <c r="G44" s="39" t="n"/>
    </row>
    <row r="45">
      <c r="A45" s="38" t="inlineStr">
        <is>
          <t>MERCK &amp; CO.INC</t>
        </is>
      </c>
      <c r="B45" s="17" t="inlineStr">
        <is>
          <t>US58933Y1055</t>
        </is>
      </c>
      <c r="C45" s="17" t="inlineStr">
        <is>
          <t>Pharmaceuticals</t>
        </is>
      </c>
      <c r="D45" s="156" t="n">
        <v>3924</v>
      </c>
      <c r="E45" s="7" t="n">
        <v>292.43</v>
      </c>
      <c r="F45" s="8" t="n">
        <v>0.018</v>
      </c>
      <c r="G45" s="39" t="n"/>
    </row>
    <row r="46">
      <c r="A46" s="38" t="inlineStr">
        <is>
          <t>THERMO FISHER SCIENTIFIC INC</t>
        </is>
      </c>
      <c r="B46" s="17" t="inlineStr">
        <is>
          <t>US8835561023</t>
        </is>
      </c>
      <c r="C46" s="17" t="inlineStr">
        <is>
          <t>Life Sciences Tools &amp; Services</t>
        </is>
      </c>
      <c r="D46" s="156" t="n">
        <v>591</v>
      </c>
      <c r="E46" s="7" t="n">
        <v>254.52</v>
      </c>
      <c r="F46" s="8" t="n">
        <v>0.0156</v>
      </c>
      <c r="G46" s="39" t="n"/>
    </row>
    <row r="47">
      <c r="A47" s="38" t="inlineStr">
        <is>
          <t>Novo Nordisk A/S</t>
        </is>
      </c>
      <c r="B47" s="17" t="inlineStr">
        <is>
          <t>US6701002056</t>
        </is>
      </c>
      <c r="C47" s="17" t="inlineStr">
        <is>
          <t>Pharmaceuticals &amp; Biotechnology</t>
        </is>
      </c>
      <c r="D47" s="156" t="n">
        <v>5007</v>
      </c>
      <c r="E47" s="7" t="n">
        <v>246.7</v>
      </c>
      <c r="F47" s="8" t="n">
        <v>0.0152</v>
      </c>
      <c r="G47" s="39" t="n"/>
    </row>
    <row r="48">
      <c r="A48" s="38" t="inlineStr">
        <is>
          <t>INTUITIVE SURGICAL INC</t>
        </is>
      </c>
      <c r="B48" s="17" t="inlineStr">
        <is>
          <t>US46120E6023</t>
        </is>
      </c>
      <c r="C48" s="17" t="inlineStr">
        <is>
          <t>Health Care Equipment &amp; Supplies</t>
        </is>
      </c>
      <c r="D48" s="156" t="n">
        <v>561</v>
      </c>
      <c r="E48" s="7" t="n">
        <v>222.78</v>
      </c>
      <c r="F48" s="8" t="n">
        <v>0.0137</v>
      </c>
      <c r="G48" s="39" t="n"/>
    </row>
    <row r="49">
      <c r="A49" s="38" t="inlineStr">
        <is>
          <t>AMGEN INC</t>
        </is>
      </c>
      <c r="B49" s="17" t="inlineStr">
        <is>
          <t>US0311621009</t>
        </is>
      </c>
      <c r="C49" s="17" t="inlineStr">
        <is>
          <t>Biotechnology</t>
        </is>
      </c>
      <c r="D49" s="156" t="n">
        <v>841</v>
      </c>
      <c r="E49" s="7" t="n">
        <v>210.73</v>
      </c>
      <c r="F49" s="8" t="n">
        <v>0.0129</v>
      </c>
      <c r="G49" s="39" t="n"/>
    </row>
    <row r="50">
      <c r="A50" s="38" t="inlineStr">
        <is>
          <t>GILEAD SCIENCES INC</t>
        </is>
      </c>
      <c r="B50" s="17" t="inlineStr">
        <is>
          <t>US3755581036</t>
        </is>
      </c>
      <c r="C50" s="17" t="inlineStr">
        <is>
          <t>Biotechnology</t>
        </is>
      </c>
      <c r="D50" s="156" t="n">
        <v>1945</v>
      </c>
      <c r="E50" s="7" t="n">
        <v>191.7</v>
      </c>
      <c r="F50" s="8" t="n">
        <v>0.0118</v>
      </c>
      <c r="G50" s="39" t="n"/>
    </row>
    <row r="51">
      <c r="A51" s="38" t="inlineStr">
        <is>
          <t>DANAHER CORP</t>
        </is>
      </c>
      <c r="B51" s="17" t="inlineStr">
        <is>
          <t>US2358511028</t>
        </is>
      </c>
      <c r="C51" s="17" t="inlineStr">
        <is>
          <t>Health Care Equipment &amp; Supplies</t>
        </is>
      </c>
      <c r="D51" s="156" t="n">
        <v>1007</v>
      </c>
      <c r="E51" s="7" t="n">
        <v>177.27</v>
      </c>
      <c r="F51" s="8" t="n">
        <v>0.0109</v>
      </c>
      <c r="G51" s="39" t="n"/>
    </row>
    <row r="52">
      <c r="A52" s="38" t="inlineStr">
        <is>
          <t>STRYKER CORP</t>
        </is>
      </c>
      <c r="B52" s="17" t="inlineStr">
        <is>
          <t>US8636671013</t>
        </is>
      </c>
      <c r="C52" s="17" t="inlineStr">
        <is>
          <t>Health Care Equipment &amp; Supplies</t>
        </is>
      </c>
      <c r="D52" s="156" t="n">
        <v>538</v>
      </c>
      <c r="E52" s="7" t="n">
        <v>176.59</v>
      </c>
      <c r="F52" s="8" t="n">
        <v>0.0109</v>
      </c>
      <c r="G52" s="39" t="n"/>
    </row>
    <row r="53">
      <c r="A53" s="38" t="inlineStr">
        <is>
          <t>MEDTRONIC PLC</t>
        </is>
      </c>
      <c r="B53" s="17" t="inlineStr">
        <is>
          <t>IE00BTN1Y115</t>
        </is>
      </c>
      <c r="C53" s="17" t="inlineStr">
        <is>
          <t>Health Care Equipment &amp; Supplies</t>
        </is>
      </c>
      <c r="D53" s="156" t="n">
        <v>2003</v>
      </c>
      <c r="E53" s="7" t="n">
        <v>169.39</v>
      </c>
      <c r="F53" s="8" t="n">
        <v>0.0104</v>
      </c>
      <c r="G53" s="39" t="n"/>
    </row>
    <row r="54">
      <c r="A54" s="38" t="inlineStr">
        <is>
          <t>VERTEX PHARMACEUTICALS INC</t>
        </is>
      </c>
      <c r="B54" s="17" t="inlineStr">
        <is>
          <t>US92532F1003</t>
        </is>
      </c>
      <c r="C54" s="17" t="inlineStr">
        <is>
          <t>Biotechnology</t>
        </is>
      </c>
      <c r="D54" s="156" t="n">
        <v>402</v>
      </c>
      <c r="E54" s="7" t="n">
        <v>139.79</v>
      </c>
      <c r="F54" s="8" t="n">
        <v>0.0086</v>
      </c>
      <c r="G54" s="39" t="n"/>
    </row>
    <row r="55">
      <c r="A55" s="38" t="inlineStr">
        <is>
          <t>Regeneron Pharmaceuticals Inc</t>
        </is>
      </c>
      <c r="B55" s="17" t="inlineStr">
        <is>
          <t>US75886F1075</t>
        </is>
      </c>
      <c r="C55" s="17" t="inlineStr">
        <is>
          <t>Pharmaceuticals</t>
        </is>
      </c>
      <c r="D55" s="156" t="n">
        <v>167</v>
      </c>
      <c r="E55" s="7" t="n">
        <v>83.38</v>
      </c>
      <c r="F55" s="8" t="n">
        <v>0.0051</v>
      </c>
      <c r="G55" s="39" t="n"/>
    </row>
    <row r="56">
      <c r="A56" s="38" t="inlineStr">
        <is>
          <t>BECTON DICKINSON AND CO</t>
        </is>
      </c>
      <c r="B56" s="17" t="inlineStr">
        <is>
          <t>US0758871091</t>
        </is>
      </c>
      <c r="C56" s="17" t="inlineStr">
        <is>
          <t>Health Care Equipment &amp; Supplies</t>
        </is>
      </c>
      <c r="D56" s="156" t="n">
        <v>448</v>
      </c>
      <c r="E56" s="7" t="n">
        <v>74.45</v>
      </c>
      <c r="F56" s="8" t="n">
        <v>0.0046</v>
      </c>
      <c r="G56" s="39" t="n"/>
    </row>
    <row r="57">
      <c r="A57" s="38" t="inlineStr">
        <is>
          <t>AGILENT TECHNOLOGIES INC</t>
        </is>
      </c>
      <c r="B57" s="17" t="inlineStr">
        <is>
          <t>US00846U1016</t>
        </is>
      </c>
      <c r="C57" s="17" t="inlineStr">
        <is>
          <t>Life Sciences Tools &amp; Services</t>
        </is>
      </c>
      <c r="D57" s="156" t="n">
        <v>445</v>
      </c>
      <c r="E57" s="7" t="n">
        <v>50.71</v>
      </c>
      <c r="F57" s="8" t="n">
        <v>0.0031</v>
      </c>
      <c r="G57" s="39" t="n"/>
    </row>
    <row r="58">
      <c r="A58" s="38" t="inlineStr">
        <is>
          <t>IQVIA HOLDINGS INC</t>
        </is>
      </c>
      <c r="B58" s="17" t="inlineStr">
        <is>
          <t>US46266C1053</t>
        </is>
      </c>
      <c r="C58" s="17" t="inlineStr">
        <is>
          <t>Life Sciences Tools &amp; Services</t>
        </is>
      </c>
      <c r="D58" s="156" t="n">
        <v>271</v>
      </c>
      <c r="E58" s="7" t="n">
        <v>45.7</v>
      </c>
      <c r="F58" s="8" t="n">
        <v>0.0028</v>
      </c>
      <c r="G58" s="39" t="n"/>
    </row>
    <row r="59">
      <c r="A59" s="38" t="inlineStr">
        <is>
          <t>ILLUMINA INC</t>
        </is>
      </c>
      <c r="B59" s="17" t="inlineStr">
        <is>
          <t>US4523271090</t>
        </is>
      </c>
      <c r="C59" s="17" t="inlineStr">
        <is>
          <t>Life Sciences Tools &amp; Services</t>
        </is>
      </c>
      <c r="D59" s="156" t="n">
        <v>247</v>
      </c>
      <c r="E59" s="7" t="n">
        <v>20.83</v>
      </c>
      <c r="F59" s="8" t="n">
        <v>0.0013</v>
      </c>
      <c r="G59" s="39" t="n"/>
    </row>
    <row r="60">
      <c r="A60" s="40" t="inlineStr">
        <is>
          <t>Sub Total</t>
        </is>
      </c>
      <c r="B60" s="18" t="n"/>
      <c r="C60" s="18" t="n"/>
      <c r="D60" s="157" t="n"/>
      <c r="E60" s="20" t="n">
        <v>5058.94</v>
      </c>
      <c r="F60" s="21" t="n">
        <v>0.311</v>
      </c>
      <c r="G60" s="41" t="n"/>
    </row>
    <row r="61">
      <c r="A61" s="38" t="n"/>
      <c r="B61" s="17" t="n"/>
      <c r="C61" s="17" t="n"/>
      <c r="D61" s="156" t="n"/>
      <c r="E61" s="7" t="n"/>
      <c r="F61" s="8" t="n"/>
      <c r="G61" s="39" t="n"/>
    </row>
    <row r="62">
      <c r="A62" s="42" t="inlineStr">
        <is>
          <t>TOTAL</t>
        </is>
      </c>
      <c r="B62" s="145" t="n"/>
      <c r="C62" s="145" t="n"/>
      <c r="D62" s="158" t="n"/>
      <c r="E62" s="20" t="n">
        <v>16232.5</v>
      </c>
      <c r="F62" s="21" t="n">
        <v>0.9979</v>
      </c>
      <c r="G62" s="41" t="n"/>
    </row>
    <row r="63">
      <c r="A63" s="38" t="n"/>
      <c r="B63" s="17" t="n"/>
      <c r="C63" s="17" t="n"/>
      <c r="D63" s="156" t="n"/>
      <c r="E63" s="7" t="n"/>
      <c r="F63" s="8" t="n"/>
      <c r="G63" s="39" t="n"/>
    </row>
    <row r="64">
      <c r="A64" s="38" t="n"/>
      <c r="B64" s="17" t="n"/>
      <c r="C64" s="17" t="n"/>
      <c r="D64" s="156" t="n"/>
      <c r="E64" s="7" t="n"/>
      <c r="F64" s="8" t="n"/>
      <c r="G64" s="39" t="n"/>
    </row>
    <row r="65">
      <c r="A65" s="40" t="inlineStr">
        <is>
          <t>TREPS / Reverse Repo</t>
        </is>
      </c>
      <c r="B65" s="17" t="n"/>
      <c r="C65" s="17" t="n"/>
      <c r="D65" s="156" t="n"/>
      <c r="E65" s="7" t="n"/>
      <c r="F65" s="8" t="n"/>
      <c r="G65" s="39" t="n"/>
    </row>
    <row r="66">
      <c r="A66" s="38" t="inlineStr">
        <is>
          <t>Clearing Corporation of India Ltd.</t>
        </is>
      </c>
      <c r="B66" s="17" t="n"/>
      <c r="C66" s="17" t="n"/>
      <c r="D66" s="156" t="n"/>
      <c r="E66" s="7" t="n">
        <v>18</v>
      </c>
      <c r="F66" s="8" t="n">
        <v>0.0011</v>
      </c>
      <c r="G66" s="39" t="n">
        <v>0.05471</v>
      </c>
    </row>
    <row r="67">
      <c r="A67" s="40" t="inlineStr">
        <is>
          <t>Sub Total</t>
        </is>
      </c>
      <c r="B67" s="18" t="n"/>
      <c r="C67" s="18" t="n"/>
      <c r="D67" s="157" t="n"/>
      <c r="E67" s="20" t="n">
        <v>18</v>
      </c>
      <c r="F67" s="21" t="n">
        <v>0.0011</v>
      </c>
      <c r="G67" s="41" t="n"/>
    </row>
    <row r="68">
      <c r="A68" s="38" t="n"/>
      <c r="B68" s="17" t="n"/>
      <c r="C68" s="17" t="n"/>
      <c r="D68" s="156" t="n"/>
      <c r="E68" s="7" t="n"/>
      <c r="F68" s="8" t="n"/>
      <c r="G68" s="39" t="n"/>
    </row>
    <row r="69">
      <c r="A69" s="42" t="inlineStr">
        <is>
          <t>TOTAL</t>
        </is>
      </c>
      <c r="B69" s="145" t="n"/>
      <c r="C69" s="145" t="n"/>
      <c r="D69" s="158" t="n"/>
      <c r="E69" s="20" t="n">
        <v>18</v>
      </c>
      <c r="F69" s="21" t="n">
        <v>0.0011</v>
      </c>
      <c r="G69" s="41" t="n"/>
    </row>
    <row r="70">
      <c r="A70" s="38" t="inlineStr">
        <is>
          <t>Accrued Interest</t>
        </is>
      </c>
      <c r="B70" s="17" t="n"/>
      <c r="C70" s="17" t="n"/>
      <c r="D70" s="156" t="n"/>
      <c r="E70" s="7" t="n">
        <v>0.0026976</v>
      </c>
      <c r="F70" s="59" t="inlineStr">
        <is>
          <t>$0.00%</t>
        </is>
      </c>
      <c r="G70" s="39" t="n"/>
    </row>
    <row r="71">
      <c r="A71" s="38" t="inlineStr">
        <is>
          <t>Net Receivables/(Payables)</t>
        </is>
      </c>
      <c r="B71" s="17" t="n"/>
      <c r="C71" s="17" t="n"/>
      <c r="D71" s="156" t="n"/>
      <c r="E71" s="7" t="n">
        <v>23.0573024</v>
      </c>
      <c r="F71" s="8" t="n">
        <v>0.001</v>
      </c>
      <c r="G71" s="39" t="n">
        <v>0.05471</v>
      </c>
    </row>
    <row r="72">
      <c r="A72" s="45" t="inlineStr">
        <is>
          <t>GRAND TOTAL</t>
        </is>
      </c>
      <c r="B72" s="19" t="n"/>
      <c r="C72" s="19" t="n"/>
      <c r="D72" s="161" t="n"/>
      <c r="E72" s="14" t="n">
        <v>16273.56</v>
      </c>
      <c r="F72" s="15" t="n">
        <v>1</v>
      </c>
      <c r="G72" s="46" t="n"/>
    </row>
    <row r="73">
      <c r="A73" s="29" t="n"/>
      <c r="G73" s="30" t="n"/>
    </row>
    <row r="74">
      <c r="A74" s="47" t="inlineStr">
        <is>
          <t xml:space="preserve">$ Less than 0.01% of Net Asset Value </t>
        </is>
      </c>
      <c r="G74" s="30" t="n"/>
    </row>
    <row r="75">
      <c r="A75" s="29" t="n"/>
      <c r="G75" s="30" t="n"/>
    </row>
    <row r="76">
      <c r="A76" s="47" t="inlineStr">
        <is>
          <t>Notes:</t>
        </is>
      </c>
      <c r="G76" s="30" t="n"/>
    </row>
    <row r="77">
      <c r="A77" s="48" t="inlineStr">
        <is>
          <t>1. Security in default beyond its maturiy date</t>
        </is>
      </c>
      <c r="B77" s="49" t="inlineStr">
        <is>
          <t>NIL</t>
        </is>
      </c>
      <c r="G77" s="30" t="n"/>
    </row>
    <row r="78">
      <c r="A78" s="29" t="inlineStr">
        <is>
          <t>2. Net Asset Value (Rs. per unit)</t>
        </is>
      </c>
      <c r="G78" s="30" t="n"/>
    </row>
    <row r="79">
      <c r="A79" s="29" t="inlineStr">
        <is>
          <t>Plan /option (Face Value 10)</t>
        </is>
      </c>
      <c r="B79" s="49" t="inlineStr">
        <is>
          <t>As on</t>
        </is>
      </c>
      <c r="C79" s="49" t="inlineStr">
        <is>
          <t>As on</t>
        </is>
      </c>
      <c r="G79" s="30" t="n"/>
    </row>
    <row r="80">
      <c r="A80" s="29" t="n"/>
      <c r="B80" s="50" t="n">
        <v>45747</v>
      </c>
      <c r="C80" s="50" t="n">
        <v>45930</v>
      </c>
      <c r="G80" s="30" t="n"/>
    </row>
    <row r="81">
      <c r="A81" s="29" t="inlineStr">
        <is>
          <t>Direct Plan Growth Option</t>
        </is>
      </c>
      <c r="B81" s="165" t="n">
        <v>19.506</v>
      </c>
      <c r="C81" t="n">
        <v>20.0946</v>
      </c>
      <c r="G81" s="51" t="n"/>
    </row>
    <row r="82">
      <c r="A82" s="29" t="inlineStr">
        <is>
          <t>Direct Plan IDCW Option</t>
        </is>
      </c>
      <c r="B82" s="165" t="n">
        <v>19.506</v>
      </c>
      <c r="C82" t="n">
        <v>20.0946</v>
      </c>
      <c r="G82" s="51" t="n"/>
    </row>
    <row r="83">
      <c r="A83" s="29" t="inlineStr">
        <is>
          <t>Regular Plan Growth Option</t>
        </is>
      </c>
      <c r="B83" t="n">
        <v>19.0163</v>
      </c>
      <c r="C83" t="n">
        <v>19.5372</v>
      </c>
      <c r="G83" s="51" t="n"/>
    </row>
    <row r="84">
      <c r="A84" s="29" t="inlineStr">
        <is>
          <t>Regular Plan IDCW Option</t>
        </is>
      </c>
      <c r="B84" t="n">
        <v>19.0163</v>
      </c>
      <c r="C84" t="n">
        <v>19.5372</v>
      </c>
      <c r="G84" s="51" t="n"/>
    </row>
    <row r="85">
      <c r="A85" s="29" t="n"/>
      <c r="G85" s="51" t="n"/>
    </row>
    <row r="86">
      <c r="A86" s="29" t="inlineStr">
        <is>
          <t xml:space="preserve">3. Total Dividend (Net) declared during the half year period </t>
        </is>
      </c>
      <c r="B86" s="49" t="inlineStr">
        <is>
          <t>NIL</t>
        </is>
      </c>
      <c r="G86" s="30" t="n"/>
    </row>
    <row r="87">
      <c r="A87" s="29" t="inlineStr">
        <is>
          <t>4. Bonus was declared during the half year period</t>
        </is>
      </c>
      <c r="B87" s="49" t="inlineStr">
        <is>
          <t>NIL</t>
        </is>
      </c>
      <c r="G87" s="30" t="n"/>
    </row>
    <row r="88">
      <c r="A88" s="48" t="inlineStr">
        <is>
          <t>5. Investment in Repo of Corporate Debt Securities as at September 30, 2025</t>
        </is>
      </c>
      <c r="B88" s="49" t="inlineStr">
        <is>
          <t>NIL</t>
        </is>
      </c>
      <c r="G88" s="30" t="n"/>
    </row>
    <row r="89">
      <c r="A89" s="48" t="inlineStr">
        <is>
          <t>6. Investment in foreign securities/ADRs/GDRs as at September 30,2025</t>
        </is>
      </c>
      <c r="B89" s="52">
        <f>E60</f>
        <v/>
      </c>
      <c r="G89" s="30" t="n"/>
    </row>
    <row r="90">
      <c r="A90" s="29" t="inlineStr">
        <is>
          <t>7. Portfolio Turnover Ratio</t>
        </is>
      </c>
      <c r="B90" s="52" t="n">
        <v>0.137</v>
      </c>
      <c r="G90" s="30" t="n"/>
    </row>
    <row r="91" ht="29" customHeight="1">
      <c r="A91" s="48" t="inlineStr">
        <is>
          <t>8. Total gross exposure to derivative instruments (excluding reversed positions) at the end of the month (Rs. in Lakhs)</t>
        </is>
      </c>
      <c r="B91" s="49" t="inlineStr">
        <is>
          <t>NIL</t>
        </is>
      </c>
      <c r="G91" s="30" t="n"/>
    </row>
    <row r="92" ht="29" customHeight="1">
      <c r="A92" s="48" t="inlineStr">
        <is>
          <t>9. Margin Deposits includes Margin money placed on derivatives other than margin money placed with bank</t>
        </is>
      </c>
      <c r="B92" s="49" t="inlineStr">
        <is>
          <t>NIL</t>
        </is>
      </c>
      <c r="G92" s="30" t="n"/>
    </row>
    <row r="93" ht="29" customHeight="1">
      <c r="A93" s="48" t="inlineStr">
        <is>
          <t>10. Value of investment made by other schemes under same management (Rs. In Lakhs)</t>
        </is>
      </c>
      <c r="B93" s="49" t="inlineStr">
        <is>
          <t>NIL</t>
        </is>
      </c>
      <c r="G93" s="30" t="n"/>
    </row>
    <row r="94">
      <c r="A94" s="48" t="inlineStr">
        <is>
          <t>11. Number of instance of deviation In valuation of securities</t>
        </is>
      </c>
      <c r="B94" s="49" t="inlineStr">
        <is>
          <t>NIL</t>
        </is>
      </c>
      <c r="G94" s="30" t="n"/>
    </row>
    <row r="95" ht="15" customHeight="1" thickBot="1">
      <c r="A95" s="54" t="inlineStr">
        <is>
          <t>12. Total value and percentage of illiquid equity shares / securities</t>
        </is>
      </c>
      <c r="B95" s="55" t="inlineStr">
        <is>
          <t>NIL</t>
        </is>
      </c>
      <c r="C95" s="56" t="n"/>
      <c r="D95" s="56" t="n"/>
      <c r="E95" s="56" t="n"/>
      <c r="F95" s="56" t="n"/>
      <c r="G95" s="57" t="n"/>
    </row>
    <row r="97" ht="70" customHeight="1">
      <c r="A97" s="177" t="inlineStr">
        <is>
          <t>Scheme Name</t>
        </is>
      </c>
      <c r="B97" s="177" t="inlineStr">
        <is>
          <t>Risk- O - Meter</t>
        </is>
      </c>
      <c r="C97" s="177" t="inlineStr">
        <is>
          <t>Benchmark of the Scheme</t>
        </is>
      </c>
      <c r="D97" s="177" t="inlineStr">
        <is>
          <t>Benchmark Risk-o-meter</t>
        </is>
      </c>
    </row>
    <row r="98" ht="70" customHeight="1">
      <c r="A98" s="177" t="inlineStr">
        <is>
          <t>Edelweiss MSCI India Domestic &amp; World Healthcare 45 Index Fund</t>
        </is>
      </c>
      <c r="B98" s="177" t="n"/>
      <c r="C98" s="177" t="inlineStr">
        <is>
          <t>MSCI India Domestic &amp; World Healthcare 45 Index</t>
        </is>
      </c>
      <c r="D98" s="177" t="n"/>
      <c r="E98" t="inlineStr"/>
    </row>
  </sheetData>
  <mergeCells count="2">
    <mergeCell ref="A3:G3"/>
    <mergeCell ref="A4:G4"/>
  </mergeCells>
  <pageMargins left="0.7" right="0.7" top="0.75" bottom="0.75" header="0.3" footer="0.3"/>
  <pageSetup orientation="portrait" horizontalDpi="300" verticalDpi="300"/>
  <drawing xmlns:r="http://schemas.openxmlformats.org/officeDocument/2006/relationships" r:id="rId1"/>
</worksheet>
</file>

<file path=xl/worksheets/sheet46.xml><?xml version="1.0" encoding="utf-8"?>
<worksheet xmlns="http://schemas.openxmlformats.org/spreadsheetml/2006/main">
  <sheetPr>
    <outlinePr summaryBelow="1" summaryRight="1"/>
    <pageSetUpPr/>
  </sheetPr>
  <dimension ref="A1:H61"/>
  <sheetViews>
    <sheetView showGridLines="0" workbookViewId="0">
      <pane ySplit="6" topLeftCell="A7" activePane="bottomLeft" state="frozen"/>
      <selection activeCell="A7" sqref="A7"/>
      <selection pane="bottomLeft" activeCell="A7" sqref="A7"/>
    </sheetView>
  </sheetViews>
  <sheetFormatPr baseColWidth="8" defaultRowHeight="14.5"/>
  <cols>
    <col width="75" customWidth="1" min="1" max="1"/>
    <col width="22" bestFit="1" customWidth="1" min="2" max="2"/>
    <col width="26.7265625" customWidth="1" min="3" max="3"/>
    <col width="22" customWidth="1" min="4" max="4"/>
    <col width="16.453125" customWidth="1" min="5" max="5"/>
    <col width="22" customWidth="1" min="6" max="6"/>
    <col width="6.1796875" bestFit="1" customWidth="1" style="2" min="7" max="7"/>
    <col width="70.26953125" bestFit="1" customWidth="1" min="12" max="12"/>
    <col width="10.81640625" bestFit="1" customWidth="1" min="13" max="13"/>
    <col width="10.54296875" bestFit="1" customWidth="1" min="14" max="14"/>
    <col width="12" bestFit="1" customWidth="1" min="15" max="15"/>
    <col width="12.54296875" customWidth="1" min="16" max="16"/>
  </cols>
  <sheetData>
    <row r="1">
      <c r="A1" s="85" t="inlineStr">
        <is>
          <t>Edelweiss Mutual Fund</t>
        </is>
      </c>
    </row>
    <row r="2" ht="29.5" customHeight="1" thickBot="1">
      <c r="A2" s="86" t="inlineStr">
        <is>
          <t xml:space="preserve">Edelweiss House, 10th Floor, Off. C.S.T. Road, Kalina, Santacruz (E), Mumbai 400098, Maharashtra  </t>
        </is>
      </c>
    </row>
    <row r="3" ht="36.75" customHeight="1">
      <c r="A3" s="148" t="inlineStr">
        <is>
          <t>PORTFOLIO STATEMENT OF BHARAT BOND FOF – APRIL 2032 AS ON SEPTEMBER 30, 2025</t>
        </is>
      </c>
      <c r="B3" s="149" t="n"/>
      <c r="C3" s="149" t="n"/>
      <c r="D3" s="149" t="n"/>
      <c r="E3" s="149" t="n"/>
      <c r="F3" s="149" t="n"/>
      <c r="G3" s="150" t="n"/>
      <c r="H3" s="28">
        <f>HYPERLINK("[EDEL_HY Portfolio 30-Sep-2025 Final.xlsx]Index!A1","Index")</f>
        <v/>
      </c>
    </row>
    <row r="4" ht="19.5" customHeight="1">
      <c r="A4" s="151" t="inlineStr">
        <is>
          <t>(An open-ended Target Maturity fund of funds scheme investing in units of BHARAT Bond ETF – April 2032)</t>
        </is>
      </c>
      <c r="G4" s="51" t="n"/>
    </row>
    <row r="5">
      <c r="A5" s="29" t="n"/>
      <c r="G5" s="30" t="n"/>
    </row>
    <row r="6" ht="48" customHeight="1">
      <c r="A6" s="31" t="inlineStr">
        <is>
          <t>Name of the Instrument</t>
        </is>
      </c>
      <c r="B6" s="32" t="inlineStr">
        <is>
          <t>ISIN</t>
        </is>
      </c>
      <c r="C6" s="32" t="inlineStr">
        <is>
          <t>Rating/Industry</t>
        </is>
      </c>
      <c r="D6" s="152" t="inlineStr">
        <is>
          <t>Quantity</t>
        </is>
      </c>
      <c r="E6" s="34" t="inlineStr">
        <is>
          <t>Market/Fair Value(Rs. In Lacs)</t>
        </is>
      </c>
      <c r="F6" s="34" t="inlineStr">
        <is>
          <t>% to Net Assets</t>
        </is>
      </c>
      <c r="G6" s="35" t="inlineStr">
        <is>
          <t>YIELD</t>
        </is>
      </c>
    </row>
    <row r="7">
      <c r="A7" s="36" t="n"/>
      <c r="B7" s="16" t="n"/>
      <c r="C7" s="16" t="n"/>
      <c r="D7" s="153" t="n"/>
      <c r="E7" s="154" t="n"/>
      <c r="F7" s="155" t="n"/>
      <c r="G7" s="37" t="n"/>
    </row>
    <row r="8">
      <c r="A8" s="38" t="n"/>
      <c r="B8" s="17" t="n"/>
      <c r="C8" s="17" t="n"/>
      <c r="D8" s="156" t="n"/>
      <c r="E8" s="7" t="n"/>
      <c r="F8" s="8" t="n"/>
      <c r="G8" s="39" t="n"/>
    </row>
    <row r="9">
      <c r="A9" s="38" t="n"/>
      <c r="B9" s="17" t="n"/>
      <c r="C9" s="17" t="n"/>
      <c r="D9" s="156" t="n"/>
      <c r="E9" s="7" t="n"/>
      <c r="F9" s="8" t="n"/>
      <c r="G9" s="39" t="n"/>
    </row>
    <row r="10">
      <c r="A10" s="40" t="inlineStr">
        <is>
          <t>Investment in Mutual fund</t>
        </is>
      </c>
      <c r="B10" s="17" t="n"/>
      <c r="C10" s="17" t="n"/>
      <c r="D10" s="156" t="n"/>
      <c r="E10" s="7" t="n"/>
      <c r="F10" s="8" t="n"/>
      <c r="G10" s="39" t="n"/>
    </row>
    <row r="11">
      <c r="A11" s="38" t="inlineStr">
        <is>
          <t>Bharat Bond ETF-April 2032-Growth</t>
        </is>
      </c>
      <c r="B11" s="17" t="inlineStr">
        <is>
          <t>INF754K01OB1</t>
        </is>
      </c>
      <c r="C11" s="17" t="n"/>
      <c r="D11" s="156" t="n">
        <v>34502278</v>
      </c>
      <c r="E11" s="7" t="n">
        <v>446076.5</v>
      </c>
      <c r="F11" s="8" t="n">
        <v>0.9977</v>
      </c>
      <c r="G11" s="39" t="n"/>
    </row>
    <row r="12">
      <c r="A12" s="40" t="inlineStr">
        <is>
          <t>Sub Total</t>
        </is>
      </c>
      <c r="B12" s="18" t="n"/>
      <c r="C12" s="18" t="n"/>
      <c r="D12" s="157" t="n"/>
      <c r="E12" s="20" t="n">
        <v>446076.5</v>
      </c>
      <c r="F12" s="21" t="n">
        <v>0.9977</v>
      </c>
      <c r="G12" s="41" t="n"/>
    </row>
    <row r="13">
      <c r="A13" s="38" t="n"/>
      <c r="B13" s="17" t="n"/>
      <c r="C13" s="17" t="n"/>
      <c r="D13" s="156" t="n"/>
      <c r="E13" s="7" t="n"/>
      <c r="F13" s="8" t="n"/>
      <c r="G13" s="39" t="n"/>
    </row>
    <row r="14">
      <c r="A14" s="42" t="inlineStr">
        <is>
          <t>TOTAL</t>
        </is>
      </c>
      <c r="B14" s="145" t="n"/>
      <c r="C14" s="145" t="n"/>
      <c r="D14" s="158" t="n"/>
      <c r="E14" s="20" t="n">
        <v>446076.5</v>
      </c>
      <c r="F14" s="21" t="n">
        <v>0.9977</v>
      </c>
      <c r="G14" s="41" t="n"/>
    </row>
    <row r="15">
      <c r="A15" s="38" t="n"/>
      <c r="B15" s="17" t="n"/>
      <c r="C15" s="17" t="n"/>
      <c r="D15" s="156" t="n"/>
      <c r="E15" s="7" t="n"/>
      <c r="F15" s="8" t="n"/>
      <c r="G15" s="39" t="n"/>
    </row>
    <row r="16">
      <c r="A16" s="40" t="inlineStr">
        <is>
          <t>TREPS / Reverse Repo</t>
        </is>
      </c>
      <c r="B16" s="17" t="n"/>
      <c r="C16" s="17" t="n"/>
      <c r="D16" s="156" t="n"/>
      <c r="E16" s="7" t="n"/>
      <c r="F16" s="8" t="n"/>
      <c r="G16" s="39" t="n"/>
    </row>
    <row r="17">
      <c r="A17" s="38" t="inlineStr">
        <is>
          <t>Clearing Corporation of India Ltd.</t>
        </is>
      </c>
      <c r="B17" s="17" t="n"/>
      <c r="C17" s="17" t="n"/>
      <c r="D17" s="156" t="n"/>
      <c r="E17" s="7" t="n">
        <v>1053.84</v>
      </c>
      <c r="F17" s="8" t="n">
        <v>0.0024</v>
      </c>
      <c r="G17" s="39" t="n">
        <v>0.05471</v>
      </c>
    </row>
    <row r="18">
      <c r="A18" s="40" t="inlineStr">
        <is>
          <t>Sub Total</t>
        </is>
      </c>
      <c r="B18" s="18" t="n"/>
      <c r="C18" s="18" t="n"/>
      <c r="D18" s="157" t="n"/>
      <c r="E18" s="20" t="n">
        <v>1053.84</v>
      </c>
      <c r="F18" s="21" t="n">
        <v>0.0024</v>
      </c>
      <c r="G18" s="41" t="n"/>
    </row>
    <row r="19">
      <c r="A19" s="38" t="n"/>
      <c r="B19" s="17" t="n"/>
      <c r="C19" s="17" t="n"/>
      <c r="D19" s="156" t="n"/>
      <c r="E19" s="7" t="n"/>
      <c r="F19" s="8" t="n"/>
      <c r="G19" s="39" t="n"/>
    </row>
    <row r="20">
      <c r="A20" s="42" t="inlineStr">
        <is>
          <t>TOTAL</t>
        </is>
      </c>
      <c r="B20" s="145" t="n"/>
      <c r="C20" s="145" t="n"/>
      <c r="D20" s="158" t="n"/>
      <c r="E20" s="20" t="n">
        <v>1053.84</v>
      </c>
      <c r="F20" s="21" t="n">
        <v>0.0024</v>
      </c>
      <c r="G20" s="41" t="n"/>
    </row>
    <row r="21">
      <c r="A21" s="38" t="inlineStr">
        <is>
          <t>Accrued Interest</t>
        </is>
      </c>
      <c r="B21" s="17" t="n"/>
      <c r="C21" s="17" t="n"/>
      <c r="D21" s="156" t="n"/>
      <c r="E21" s="7" t="n">
        <v>0.1579608</v>
      </c>
      <c r="F21" s="59" t="inlineStr">
        <is>
          <t>$0.00%</t>
        </is>
      </c>
      <c r="G21" s="39" t="n"/>
    </row>
    <row r="22">
      <c r="A22" s="38" t="inlineStr">
        <is>
          <t>Net Receivables/(Payables)</t>
        </is>
      </c>
      <c r="B22" s="17" t="n"/>
      <c r="C22" s="17" t="n"/>
      <c r="D22" s="156" t="n"/>
      <c r="E22" s="159" t="n">
        <v>-31.1079608</v>
      </c>
      <c r="F22" s="160" t="n">
        <v>-0.0001</v>
      </c>
      <c r="G22" s="39" t="n">
        <v>0.054709</v>
      </c>
    </row>
    <row r="23">
      <c r="A23" s="45" t="inlineStr">
        <is>
          <t>GRAND TOTAL</t>
        </is>
      </c>
      <c r="B23" s="19" t="n"/>
      <c r="C23" s="19" t="n"/>
      <c r="D23" s="161" t="n"/>
      <c r="E23" s="14" t="n">
        <v>447099.39</v>
      </c>
      <c r="F23" s="15" t="n">
        <v>1</v>
      </c>
      <c r="G23" s="46" t="n"/>
    </row>
    <row r="24">
      <c r="A24" s="29" t="n"/>
      <c r="G24" s="30" t="n"/>
    </row>
    <row r="25">
      <c r="A25" s="47" t="inlineStr">
        <is>
          <t xml:space="preserve">$ Less than 0.01% of Net Asset Value </t>
        </is>
      </c>
      <c r="G25" s="30" t="n"/>
    </row>
    <row r="26">
      <c r="A26" s="47" t="n"/>
      <c r="G26" s="30" t="n"/>
    </row>
    <row r="27">
      <c r="A27" t="inlineStr">
        <is>
          <t>Portfolio Information</t>
        </is>
      </c>
      <c r="G27" s="30" t="n"/>
    </row>
    <row r="28">
      <c r="A28" s="60" t="inlineStr">
        <is>
          <t>Scheme Name :</t>
        </is>
      </c>
      <c r="B28" s="60" t="inlineStr">
        <is>
          <t>BHARAT Bond FOF - April 2032</t>
        </is>
      </c>
      <c r="G28" s="30" t="n"/>
    </row>
    <row r="29" ht="29" customHeight="1">
      <c r="A29" s="60" t="inlineStr">
        <is>
          <t>Description (if any)</t>
        </is>
      </c>
      <c r="B29" s="66" t="inlineStr">
        <is>
          <t>Fund of funds scheme (Domestic)</t>
        </is>
      </c>
      <c r="G29" s="30" t="n"/>
    </row>
    <row r="30">
      <c r="A30" s="60" t="n"/>
      <c r="B30" s="60" t="n"/>
      <c r="G30" s="30" t="n"/>
    </row>
    <row r="31">
      <c r="A31" s="60" t="inlineStr">
        <is>
          <t>Annualised Portfolio YTM* :</t>
        </is>
      </c>
      <c r="B31" s="61" t="n">
        <v>6.989211106402</v>
      </c>
      <c r="G31" s="30" t="n"/>
    </row>
    <row r="32">
      <c r="A32" s="60" t="n"/>
      <c r="B32" s="60" t="n"/>
      <c r="G32" s="30" t="n"/>
    </row>
    <row r="33">
      <c r="A33" s="60" t="inlineStr">
        <is>
          <t>Macaulay Duration</t>
        </is>
      </c>
      <c r="B33" s="62" t="n">
        <v>5.1291</v>
      </c>
      <c r="G33" s="30" t="n"/>
    </row>
    <row r="34">
      <c r="A34" s="60" t="inlineStr">
        <is>
          <t>Residual Maturity</t>
        </is>
      </c>
      <c r="B34" s="62" t="n">
        <v>6.39019444284139</v>
      </c>
      <c r="G34" s="30" t="n"/>
    </row>
    <row r="35">
      <c r="A35" s="60" t="n"/>
      <c r="B35" s="60" t="n"/>
      <c r="G35" s="30" t="n"/>
    </row>
    <row r="36">
      <c r="A36" s="60" t="inlineStr">
        <is>
          <t xml:space="preserve">As on (Date) </t>
        </is>
      </c>
      <c r="B36" s="63" t="n">
        <v>45930</v>
      </c>
      <c r="G36" s="30" t="n"/>
    </row>
    <row r="37">
      <c r="G37" s="30" t="n"/>
    </row>
    <row r="38">
      <c r="A38" s="29" t="n"/>
      <c r="G38" s="30" t="n"/>
    </row>
    <row r="39">
      <c r="A39" s="47" t="inlineStr">
        <is>
          <t>Notes:</t>
        </is>
      </c>
      <c r="G39" s="30" t="n"/>
    </row>
    <row r="40">
      <c r="A40" s="48" t="inlineStr">
        <is>
          <t>1. Security in default beyond its maturiy date</t>
        </is>
      </c>
      <c r="B40" s="49" t="inlineStr">
        <is>
          <t>NIL</t>
        </is>
      </c>
      <c r="G40" s="30" t="n"/>
    </row>
    <row r="41">
      <c r="A41" s="29" t="inlineStr">
        <is>
          <t>2. Net Asset Value (Rs. per unit)</t>
        </is>
      </c>
      <c r="G41" s="30" t="n"/>
    </row>
    <row r="42">
      <c r="A42" s="29" t="inlineStr">
        <is>
          <t>Plan /option (Face Value 10)</t>
        </is>
      </c>
      <c r="B42" s="49" t="inlineStr">
        <is>
          <t>As on</t>
        </is>
      </c>
      <c r="C42" s="49" t="inlineStr">
        <is>
          <t>As on</t>
        </is>
      </c>
      <c r="G42" s="30" t="n"/>
    </row>
    <row r="43">
      <c r="A43" s="29" t="n"/>
      <c r="B43" s="50" t="n">
        <v>45747</v>
      </c>
      <c r="C43" s="50" t="n">
        <v>45930</v>
      </c>
      <c r="G43" s="30" t="n"/>
    </row>
    <row r="44">
      <c r="A44" s="29" t="inlineStr">
        <is>
          <t>Direct Plan Growth Option</t>
        </is>
      </c>
      <c r="B44" t="n">
        <v>12.3697</v>
      </c>
      <c r="C44" t="n">
        <v>12.8918</v>
      </c>
      <c r="G44" s="51" t="n"/>
    </row>
    <row r="45">
      <c r="A45" s="29" t="inlineStr">
        <is>
          <t>Direct Plan IDCW Option</t>
        </is>
      </c>
      <c r="B45" t="n">
        <v>12.3697</v>
      </c>
      <c r="C45" t="n">
        <v>12.8918</v>
      </c>
      <c r="G45" s="51" t="n"/>
    </row>
    <row r="46">
      <c r="A46" s="29" t="inlineStr">
        <is>
          <t>Regular Plan Growth Option</t>
        </is>
      </c>
      <c r="B46" t="n">
        <v>12.3697</v>
      </c>
      <c r="C46" t="n">
        <v>12.8918</v>
      </c>
      <c r="G46" s="51" t="n"/>
    </row>
    <row r="47">
      <c r="A47" s="29" t="inlineStr">
        <is>
          <t>Regular Plan IDCW Option</t>
        </is>
      </c>
      <c r="B47" t="n">
        <v>12.3697</v>
      </c>
      <c r="C47" t="n">
        <v>12.8918</v>
      </c>
      <c r="G47" s="51" t="n"/>
    </row>
    <row r="48">
      <c r="A48" s="29" t="n"/>
      <c r="G48" s="51" t="n"/>
    </row>
    <row r="49">
      <c r="A49" s="29" t="inlineStr">
        <is>
          <t xml:space="preserve">3. Total Dividend (Net) declared during the half year period </t>
        </is>
      </c>
      <c r="B49" s="49" t="inlineStr">
        <is>
          <t>NIL</t>
        </is>
      </c>
      <c r="G49" s="30" t="n"/>
    </row>
    <row r="50">
      <c r="A50" s="29" t="inlineStr">
        <is>
          <t>4. Bonus was declared during the half year period</t>
        </is>
      </c>
      <c r="B50" s="49" t="inlineStr">
        <is>
          <t>NIL</t>
        </is>
      </c>
      <c r="G50" s="30" t="n"/>
    </row>
    <row r="51">
      <c r="A51" s="48" t="inlineStr">
        <is>
          <t>5. Investment in Repo of Corporate Debt Securities as at September 30, 2025</t>
        </is>
      </c>
      <c r="B51" s="49" t="inlineStr">
        <is>
          <t>NIL</t>
        </is>
      </c>
      <c r="G51" s="30" t="n"/>
    </row>
    <row r="52">
      <c r="A52" s="48" t="inlineStr">
        <is>
          <t>6. Investment in foreign securities/ADRs/GDRs as at September 30,2025</t>
        </is>
      </c>
      <c r="B52" s="49" t="inlineStr">
        <is>
          <t>NIL</t>
        </is>
      </c>
      <c r="G52" s="30" t="n"/>
    </row>
    <row r="53">
      <c r="A53" s="29" t="inlineStr">
        <is>
          <t>7. Average Portfolio Maturity</t>
        </is>
      </c>
      <c r="B53" s="52">
        <f>B34</f>
        <v/>
      </c>
      <c r="G53" s="30" t="n"/>
    </row>
    <row r="54" ht="26.5" customHeight="1">
      <c r="A54" s="48" t="inlineStr">
        <is>
          <t>8. Total gross exposure to derivative instruments (excluding reversed positions) at the end of the month (Rs. in Lakhs)</t>
        </is>
      </c>
      <c r="B54" s="49" t="inlineStr">
        <is>
          <t>NIL</t>
        </is>
      </c>
      <c r="G54" s="30" t="n"/>
    </row>
    <row r="55" ht="29" customHeight="1">
      <c r="A55" s="48" t="inlineStr">
        <is>
          <t>9. Margin Deposits includes Margin money placed on derivatives other than margin money placed with bank</t>
        </is>
      </c>
      <c r="B55" s="49" t="inlineStr">
        <is>
          <t>NIL</t>
        </is>
      </c>
      <c r="G55" s="30" t="n"/>
    </row>
    <row r="56" ht="13.5" customHeight="1">
      <c r="A56" s="48" t="inlineStr">
        <is>
          <t>10. Value of investment made by other schemes under same management (Rs. In Lakhs)</t>
        </is>
      </c>
      <c r="B56" s="49" t="inlineStr">
        <is>
          <t>NIL</t>
        </is>
      </c>
      <c r="G56" s="30" t="n"/>
    </row>
    <row r="57">
      <c r="A57" s="48" t="inlineStr">
        <is>
          <t>11. Number of instance of deviation In valuation of securities</t>
        </is>
      </c>
      <c r="B57" s="49" t="inlineStr">
        <is>
          <t>NIL</t>
        </is>
      </c>
      <c r="G57" s="30" t="n"/>
    </row>
    <row r="58" ht="15" customHeight="1" thickBot="1">
      <c r="A58" s="54" t="inlineStr">
        <is>
          <t>12. Total value and percentage of illiquid equity shares / securities</t>
        </is>
      </c>
      <c r="B58" s="55" t="inlineStr">
        <is>
          <t>NIL</t>
        </is>
      </c>
      <c r="C58" s="56" t="n"/>
      <c r="D58" s="56" t="n"/>
      <c r="E58" s="56" t="n"/>
      <c r="F58" s="56" t="n"/>
      <c r="G58" s="57" t="n"/>
    </row>
    <row r="60" ht="70" customHeight="1">
      <c r="A60" s="177" t="inlineStr">
        <is>
          <t>Scheme Name</t>
        </is>
      </c>
      <c r="B60" s="177" t="inlineStr">
        <is>
          <t>Risk- O - Meter</t>
        </is>
      </c>
      <c r="C60" s="177" t="inlineStr">
        <is>
          <t>Benchmark of the Scheme</t>
        </is>
      </c>
      <c r="D60" s="177" t="inlineStr">
        <is>
          <t>Benchmark Risk-o-meter</t>
        </is>
      </c>
    </row>
    <row r="61" ht="70" customHeight="1">
      <c r="A61" s="177" t="inlineStr">
        <is>
          <t>Bharat Bond ETF FOF – April 2032</t>
        </is>
      </c>
      <c r="B61" s="177" t="n"/>
      <c r="C61" s="177" t="inlineStr">
        <is>
          <t>Nifty BHARAT Bond Index - April 2032</t>
        </is>
      </c>
      <c r="D61" s="177" t="n"/>
      <c r="E61" t="inlineStr"/>
    </row>
  </sheetData>
  <mergeCells count="2">
    <mergeCell ref="A3:G3"/>
    <mergeCell ref="A4:G4"/>
  </mergeCells>
  <pageMargins left="0.7" right="0.7" top="0.75" bottom="0.75" header="0.3" footer="0.3"/>
  <pageSetup orientation="portrait" horizontalDpi="300" verticalDpi="300"/>
  <drawing xmlns:r="http://schemas.openxmlformats.org/officeDocument/2006/relationships" r:id="rId1"/>
</worksheet>
</file>

<file path=xl/worksheets/sheet47.xml><?xml version="1.0" encoding="utf-8"?>
<worksheet xmlns="http://schemas.openxmlformats.org/spreadsheetml/2006/main">
  <sheetPr>
    <outlinePr summaryBelow="1" summaryRight="1"/>
    <pageSetUpPr/>
  </sheetPr>
  <dimension ref="A1:H87"/>
  <sheetViews>
    <sheetView showGridLines="0" workbookViewId="0">
      <pane ySplit="6" topLeftCell="A7" activePane="bottomLeft" state="frozen"/>
      <selection activeCell="A7" sqref="A7"/>
      <selection pane="bottomLeft" activeCell="A7" sqref="A7"/>
    </sheetView>
  </sheetViews>
  <sheetFormatPr baseColWidth="8" defaultRowHeight="14.5"/>
  <cols>
    <col width="75.453125" customWidth="1" min="1" max="1"/>
    <col width="22" customWidth="1" min="2" max="2"/>
    <col width="28.7265625" bestFit="1" customWidth="1" min="3" max="3"/>
    <col width="22" customWidth="1" min="4" max="4"/>
    <col width="16.453125" customWidth="1" min="5" max="5"/>
    <col width="22" customWidth="1" min="6" max="6"/>
    <col width="6.1796875" bestFit="1" customWidth="1" style="2" min="7" max="7"/>
    <col width="70.26953125" bestFit="1" customWidth="1" min="12" max="12"/>
    <col width="10.81640625" bestFit="1" customWidth="1" min="13" max="13"/>
    <col width="10.54296875" bestFit="1" customWidth="1" min="14" max="14"/>
    <col width="12" bestFit="1" customWidth="1" min="15" max="15"/>
    <col width="12.54296875" customWidth="1" min="16" max="16"/>
  </cols>
  <sheetData>
    <row r="1">
      <c r="A1" s="85" t="inlineStr">
        <is>
          <t>Edelweiss Mutual Fund</t>
        </is>
      </c>
    </row>
    <row r="2" ht="29.5" customHeight="1" thickBot="1">
      <c r="A2" s="86" t="inlineStr">
        <is>
          <t xml:space="preserve">Edelweiss House, 10th Floor, Off. C.S.T. Road, Kalina, Santacruz (E), Mumbai 400098, Maharashtra  </t>
        </is>
      </c>
    </row>
    <row r="3" ht="36.75" customHeight="1">
      <c r="A3" s="148" t="inlineStr">
        <is>
          <t>PORTFOLIO STATEMENT OF EDEL NIFTY ALPHA LOW VOLATILITY 30 INDEX FUND AS ON SEPTEMBER 30, 2025</t>
        </is>
      </c>
      <c r="B3" s="149" t="n"/>
      <c r="C3" s="149" t="n"/>
      <c r="D3" s="149" t="n"/>
      <c r="E3" s="149" t="n"/>
      <c r="F3" s="149" t="n"/>
      <c r="G3" s="150" t="n"/>
      <c r="H3" s="28">
        <f>HYPERLINK("[EDEL_HY Portfolio 30-Sep-2025 Final.xlsx]Index!A1","Index")</f>
        <v/>
      </c>
    </row>
    <row r="4" ht="19.5" customHeight="1">
      <c r="A4" s="151" t="inlineStr">
        <is>
          <t>(An Open-ended Scheme replicating Nifty Alpha Low Volatility 30 Index.)</t>
        </is>
      </c>
      <c r="G4" s="51" t="n"/>
    </row>
    <row r="5">
      <c r="A5" s="29" t="n"/>
      <c r="G5" s="30" t="n"/>
    </row>
    <row r="6" ht="48" customHeight="1">
      <c r="A6" s="31" t="inlineStr">
        <is>
          <t>Name of the Instrument</t>
        </is>
      </c>
      <c r="B6" s="32" t="inlineStr">
        <is>
          <t>ISIN</t>
        </is>
      </c>
      <c r="C6" s="32" t="inlineStr">
        <is>
          <t>Rating/Industry</t>
        </is>
      </c>
      <c r="D6" s="152" t="inlineStr">
        <is>
          <t>Quantity</t>
        </is>
      </c>
      <c r="E6" s="34" t="inlineStr">
        <is>
          <t>Market/Fair Value(Rs. In Lacs)</t>
        </is>
      </c>
      <c r="F6" s="34" t="inlineStr">
        <is>
          <t>% to Net Assets</t>
        </is>
      </c>
      <c r="G6" s="35" t="inlineStr">
        <is>
          <t>YIELD</t>
        </is>
      </c>
    </row>
    <row r="7">
      <c r="A7" s="36" t="n"/>
      <c r="B7" s="16" t="n"/>
      <c r="C7" s="16" t="n"/>
      <c r="D7" s="153" t="n"/>
      <c r="E7" s="154" t="n"/>
      <c r="F7" s="155" t="n"/>
      <c r="G7" s="37" t="n"/>
    </row>
    <row r="8">
      <c r="A8" s="40" t="inlineStr">
        <is>
          <t>Equity &amp; Equity related</t>
        </is>
      </c>
      <c r="B8" s="17" t="n"/>
      <c r="C8" s="17" t="n"/>
      <c r="D8" s="156" t="n"/>
      <c r="E8" s="7" t="n"/>
      <c r="F8" s="8" t="n"/>
      <c r="G8" s="39" t="n"/>
    </row>
    <row r="9">
      <c r="A9" s="40" t="inlineStr">
        <is>
          <t>(a)Listed / Awaiting listing on Stock Exchanges</t>
        </is>
      </c>
      <c r="B9" s="17" t="n"/>
      <c r="C9" s="17" t="n"/>
      <c r="D9" s="156" t="n"/>
      <c r="E9" s="7" t="n"/>
      <c r="F9" s="8" t="n"/>
      <c r="G9" s="39" t="n"/>
    </row>
    <row r="10">
      <c r="A10" s="38" t="inlineStr">
        <is>
          <t>Apollo Hospitals Enterprise Ltd.</t>
        </is>
      </c>
      <c r="B10" s="17" t="inlineStr">
        <is>
          <t>INE437A01024</t>
        </is>
      </c>
      <c r="C10" s="17" t="inlineStr">
        <is>
          <t>Healthcare Services</t>
        </is>
      </c>
      <c r="D10" s="156" t="n">
        <v>8924</v>
      </c>
      <c r="E10" s="7" t="n">
        <v>661.1799999999999</v>
      </c>
      <c r="F10" s="8" t="n">
        <v>0.044</v>
      </c>
      <c r="G10" s="39" t="n"/>
    </row>
    <row r="11">
      <c r="A11" s="38" t="inlineStr">
        <is>
          <t>HDFC Bank Ltd.</t>
        </is>
      </c>
      <c r="B11" s="17" t="inlineStr">
        <is>
          <t>INE040A01034</t>
        </is>
      </c>
      <c r="C11" s="17" t="inlineStr">
        <is>
          <t>Banks</t>
        </is>
      </c>
      <c r="D11" s="156" t="n">
        <v>68227</v>
      </c>
      <c r="E11" s="7" t="n">
        <v>648.84</v>
      </c>
      <c r="F11" s="8" t="n">
        <v>0.0432</v>
      </c>
      <c r="G11" s="39" t="n"/>
    </row>
    <row r="12">
      <c r="A12" s="38" t="inlineStr">
        <is>
          <t>ICICI Bank Ltd.</t>
        </is>
      </c>
      <c r="B12" s="17" t="inlineStr">
        <is>
          <t>INE090A01021</t>
        </is>
      </c>
      <c r="C12" s="17" t="inlineStr">
        <is>
          <t>Banks</t>
        </is>
      </c>
      <c r="D12" s="156" t="n">
        <v>47885</v>
      </c>
      <c r="E12" s="7" t="n">
        <v>645.49</v>
      </c>
      <c r="F12" s="8" t="n">
        <v>0.043</v>
      </c>
      <c r="G12" s="39" t="n"/>
    </row>
    <row r="13">
      <c r="A13" s="38" t="inlineStr">
        <is>
          <t>ITC Ltd.</t>
        </is>
      </c>
      <c r="B13" s="17" t="inlineStr">
        <is>
          <t>INE154A01025</t>
        </is>
      </c>
      <c r="C13" s="17" t="inlineStr">
        <is>
          <t>Diversified FMCG</t>
        </is>
      </c>
      <c r="D13" s="156" t="n">
        <v>156156</v>
      </c>
      <c r="E13" s="7" t="n">
        <v>627.04</v>
      </c>
      <c r="F13" s="8" t="n">
        <v>0.0418</v>
      </c>
      <c r="G13" s="39" t="n"/>
    </row>
    <row r="14">
      <c r="A14" s="38" t="inlineStr">
        <is>
          <t>Britannia Industries Ltd.</t>
        </is>
      </c>
      <c r="B14" s="17" t="inlineStr">
        <is>
          <t>INE216A01030</t>
        </is>
      </c>
      <c r="C14" s="17" t="inlineStr">
        <is>
          <t>Food Products</t>
        </is>
      </c>
      <c r="D14" s="156" t="n">
        <v>10298</v>
      </c>
      <c r="E14" s="7" t="n">
        <v>616.95</v>
      </c>
      <c r="F14" s="8" t="n">
        <v>0.0411</v>
      </c>
      <c r="G14" s="39" t="n"/>
    </row>
    <row r="15">
      <c r="A15" s="38" t="inlineStr">
        <is>
          <t>HDFC Life Insurance Company Ltd.</t>
        </is>
      </c>
      <c r="B15" s="17" t="inlineStr">
        <is>
          <t>INE795G01014</t>
        </is>
      </c>
      <c r="C15" s="17" t="inlineStr">
        <is>
          <t>Insurance</t>
        </is>
      </c>
      <c r="D15" s="156" t="n">
        <v>80547</v>
      </c>
      <c r="E15" s="7" t="n">
        <v>609.3</v>
      </c>
      <c r="F15" s="8" t="n">
        <v>0.0406</v>
      </c>
      <c r="G15" s="39" t="n"/>
    </row>
    <row r="16">
      <c r="A16" s="38" t="inlineStr">
        <is>
          <t>Sun Pharmaceutical Industries Ltd.</t>
        </is>
      </c>
      <c r="B16" s="17" t="inlineStr">
        <is>
          <t>INE044A01036</t>
        </is>
      </c>
      <c r="C16" s="17" t="inlineStr">
        <is>
          <t>Pharmaceuticals &amp; Biotechnology</t>
        </is>
      </c>
      <c r="D16" s="156" t="n">
        <v>37289</v>
      </c>
      <c r="E16" s="7" t="n">
        <v>594.5</v>
      </c>
      <c r="F16" s="8" t="n">
        <v>0.0396</v>
      </c>
      <c r="G16" s="39" t="n"/>
    </row>
    <row r="17">
      <c r="A17" s="38" t="inlineStr">
        <is>
          <t>Bajaj Finance Ltd.</t>
        </is>
      </c>
      <c r="B17" s="17" t="inlineStr">
        <is>
          <t>INE296A01032</t>
        </is>
      </c>
      <c r="C17" s="17" t="inlineStr">
        <is>
          <t>Finance</t>
        </is>
      </c>
      <c r="D17" s="156" t="n">
        <v>58631</v>
      </c>
      <c r="E17" s="7" t="n">
        <v>585.67</v>
      </c>
      <c r="F17" s="8" t="n">
        <v>0.039</v>
      </c>
      <c r="G17" s="39" t="n"/>
    </row>
    <row r="18">
      <c r="A18" s="38" t="inlineStr">
        <is>
          <t>Bharti Airtel Ltd.</t>
        </is>
      </c>
      <c r="B18" s="17" t="inlineStr">
        <is>
          <t>INE397D01024</t>
        </is>
      </c>
      <c r="C18" s="17" t="inlineStr">
        <is>
          <t>Telecom - Services</t>
        </is>
      </c>
      <c r="D18" s="156" t="n">
        <v>31093</v>
      </c>
      <c r="E18" s="7" t="n">
        <v>584.05</v>
      </c>
      <c r="F18" s="8" t="n">
        <v>0.0389</v>
      </c>
      <c r="G18" s="39" t="n"/>
    </row>
    <row r="19">
      <c r="A19" s="38" t="inlineStr">
        <is>
          <t>Dr. Reddy's Laboratories Ltd.</t>
        </is>
      </c>
      <c r="B19" s="17" t="inlineStr">
        <is>
          <t>INE089A01031</t>
        </is>
      </c>
      <c r="C19" s="17" t="inlineStr">
        <is>
          <t>Pharmaceuticals &amp; Biotechnology</t>
        </is>
      </c>
      <c r="D19" s="156" t="n">
        <v>44840</v>
      </c>
      <c r="E19" s="7" t="n">
        <v>548.71</v>
      </c>
      <c r="F19" s="8" t="n">
        <v>0.0365</v>
      </c>
      <c r="G19" s="39" t="n"/>
    </row>
    <row r="20">
      <c r="A20" s="38" t="inlineStr">
        <is>
          <t>SBI Life Insurance Company Ltd.</t>
        </is>
      </c>
      <c r="B20" s="17" t="inlineStr">
        <is>
          <t>INE123W01016</t>
        </is>
      </c>
      <c r="C20" s="17" t="inlineStr">
        <is>
          <t>Insurance</t>
        </is>
      </c>
      <c r="D20" s="156" t="n">
        <v>30273</v>
      </c>
      <c r="E20" s="7" t="n">
        <v>542.0700000000001</v>
      </c>
      <c r="F20" s="8" t="n">
        <v>0.0361</v>
      </c>
      <c r="G20" s="39" t="n"/>
    </row>
    <row r="21">
      <c r="A21" s="38" t="inlineStr">
        <is>
          <t>Pidilite Industries Ltd.</t>
        </is>
      </c>
      <c r="B21" s="17" t="inlineStr">
        <is>
          <t>INE318A01026</t>
        </is>
      </c>
      <c r="C21" s="17" t="inlineStr">
        <is>
          <t>Chemicals &amp; Petrochemicals</t>
        </is>
      </c>
      <c r="D21" s="156" t="n">
        <v>36141</v>
      </c>
      <c r="E21" s="7" t="n">
        <v>530.55</v>
      </c>
      <c r="F21" s="8" t="n">
        <v>0.0353</v>
      </c>
      <c r="G21" s="39" t="n"/>
    </row>
    <row r="22">
      <c r="A22" s="38" t="inlineStr">
        <is>
          <t>TVS Motor Company Ltd.</t>
        </is>
      </c>
      <c r="B22" s="17" t="inlineStr">
        <is>
          <t>INE494B01023</t>
        </is>
      </c>
      <c r="C22" s="17" t="inlineStr">
        <is>
          <t>Automobiles</t>
        </is>
      </c>
      <c r="D22" s="156" t="n">
        <v>15386</v>
      </c>
      <c r="E22" s="7" t="n">
        <v>529.08</v>
      </c>
      <c r="F22" s="8" t="n">
        <v>0.0352</v>
      </c>
      <c r="G22" s="39" t="n"/>
    </row>
    <row r="23">
      <c r="A23" s="38" t="inlineStr">
        <is>
          <t>Kotak Mahindra Bank Ltd.</t>
        </is>
      </c>
      <c r="B23" s="17" t="inlineStr">
        <is>
          <t>INE237A01028</t>
        </is>
      </c>
      <c r="C23" s="17" t="inlineStr">
        <is>
          <t>Banks</t>
        </is>
      </c>
      <c r="D23" s="156" t="n">
        <v>26010</v>
      </c>
      <c r="E23" s="7" t="n">
        <v>518.3</v>
      </c>
      <c r="F23" s="8" t="n">
        <v>0.0345</v>
      </c>
      <c r="G23" s="39" t="n"/>
    </row>
    <row r="24">
      <c r="A24" s="38" t="inlineStr">
        <is>
          <t>Bajaj Finserv Ltd.</t>
        </is>
      </c>
      <c r="B24" s="17" t="inlineStr">
        <is>
          <t>INE918I01026</t>
        </is>
      </c>
      <c r="C24" s="17" t="inlineStr">
        <is>
          <t>Finance</t>
        </is>
      </c>
      <c r="D24" s="156" t="n">
        <v>25748</v>
      </c>
      <c r="E24" s="7" t="n">
        <v>516.61</v>
      </c>
      <c r="F24" s="8" t="n">
        <v>0.0344</v>
      </c>
      <c r="G24" s="39" t="n"/>
    </row>
    <row r="25">
      <c r="A25" s="38" t="inlineStr">
        <is>
          <t>Divi's Laboratories Ltd.</t>
        </is>
      </c>
      <c r="B25" s="17" t="inlineStr">
        <is>
          <t>INE361B01024</t>
        </is>
      </c>
      <c r="C25" s="17" t="inlineStr">
        <is>
          <t>Pharmaceuticals &amp; Biotechnology</t>
        </is>
      </c>
      <c r="D25" s="156" t="n">
        <v>8731</v>
      </c>
      <c r="E25" s="7" t="n">
        <v>496.75</v>
      </c>
      <c r="F25" s="8" t="n">
        <v>0.0331</v>
      </c>
      <c r="G25" s="39" t="n"/>
    </row>
    <row r="26">
      <c r="A26" s="38" t="inlineStr">
        <is>
          <t>Ultratech Cement Ltd.</t>
        </is>
      </c>
      <c r="B26" s="17" t="inlineStr">
        <is>
          <t>INE481G01011</t>
        </is>
      </c>
      <c r="C26" s="17" t="inlineStr">
        <is>
          <t>Cement &amp; Cement Products</t>
        </is>
      </c>
      <c r="D26" s="156" t="n">
        <v>3951</v>
      </c>
      <c r="E26" s="7" t="n">
        <v>482.89</v>
      </c>
      <c r="F26" s="8" t="n">
        <v>0.0322</v>
      </c>
      <c r="G26" s="39" t="n"/>
    </row>
    <row r="27">
      <c r="A27" s="38" t="inlineStr">
        <is>
          <t>ICICI Lombard General Insurance Co. Ltd.</t>
        </is>
      </c>
      <c r="B27" s="17" t="inlineStr">
        <is>
          <t>INE765G01017</t>
        </is>
      </c>
      <c r="C27" s="17" t="inlineStr">
        <is>
          <t>Insurance</t>
        </is>
      </c>
      <c r="D27" s="156" t="n">
        <v>25450</v>
      </c>
      <c r="E27" s="7" t="n">
        <v>480.95</v>
      </c>
      <c r="F27" s="8" t="n">
        <v>0.032</v>
      </c>
      <c r="G27" s="39" t="n"/>
    </row>
    <row r="28">
      <c r="A28" s="38" t="inlineStr">
        <is>
          <t>Grasim Industries Ltd.</t>
        </is>
      </c>
      <c r="B28" s="17" t="inlineStr">
        <is>
          <t>INE047A01021</t>
        </is>
      </c>
      <c r="C28" s="17" t="inlineStr">
        <is>
          <t>Cement &amp; Cement Products</t>
        </is>
      </c>
      <c r="D28" s="156" t="n">
        <v>16835</v>
      </c>
      <c r="E28" s="7" t="n">
        <v>464.12</v>
      </c>
      <c r="F28" s="8" t="n">
        <v>0.0309</v>
      </c>
      <c r="G28" s="39" t="n"/>
    </row>
    <row r="29">
      <c r="A29" s="38" t="inlineStr">
        <is>
          <t>Shree Cement Ltd.</t>
        </is>
      </c>
      <c r="B29" s="17" t="inlineStr">
        <is>
          <t>INE070A01015</t>
        </is>
      </c>
      <c r="C29" s="17" t="inlineStr">
        <is>
          <t>Cement &amp; Cement Products</t>
        </is>
      </c>
      <c r="D29" s="156" t="n">
        <v>1565</v>
      </c>
      <c r="E29" s="7" t="n">
        <v>458</v>
      </c>
      <c r="F29" s="8" t="n">
        <v>0.0305</v>
      </c>
      <c r="G29" s="39" t="n"/>
    </row>
    <row r="30">
      <c r="A30" s="38" t="inlineStr">
        <is>
          <t>United Spirits Ltd.</t>
        </is>
      </c>
      <c r="B30" s="17" t="inlineStr">
        <is>
          <t>INE854D01024</t>
        </is>
      </c>
      <c r="C30" s="17" t="inlineStr">
        <is>
          <t>Beverages</t>
        </is>
      </c>
      <c r="D30" s="156" t="n">
        <v>34556</v>
      </c>
      <c r="E30" s="7" t="n">
        <v>457.63</v>
      </c>
      <c r="F30" s="8" t="n">
        <v>0.0305</v>
      </c>
      <c r="G30" s="39" t="n"/>
    </row>
    <row r="31">
      <c r="A31" s="38" t="inlineStr">
        <is>
          <t>Torrent Pharmaceuticals Ltd.</t>
        </is>
      </c>
      <c r="B31" s="17" t="inlineStr">
        <is>
          <t>INE685A01028</t>
        </is>
      </c>
      <c r="C31" s="17" t="inlineStr">
        <is>
          <t>Pharmaceuticals &amp; Biotechnology</t>
        </is>
      </c>
      <c r="D31" s="156" t="n">
        <v>12237</v>
      </c>
      <c r="E31" s="7" t="n">
        <v>440.92</v>
      </c>
      <c r="F31" s="8" t="n">
        <v>0.0294</v>
      </c>
      <c r="G31" s="39" t="n"/>
    </row>
    <row r="32">
      <c r="A32" s="38" t="inlineStr">
        <is>
          <t>Lupin Ltd.</t>
        </is>
      </c>
      <c r="B32" s="17" t="inlineStr">
        <is>
          <t>INE326A01037</t>
        </is>
      </c>
      <c r="C32" s="17" t="inlineStr">
        <is>
          <t>Pharmaceuticals &amp; Biotechnology</t>
        </is>
      </c>
      <c r="D32" s="156" t="n">
        <v>22031</v>
      </c>
      <c r="E32" s="7" t="n">
        <v>421.08</v>
      </c>
      <c r="F32" s="8" t="n">
        <v>0.028</v>
      </c>
      <c r="G32" s="39" t="n"/>
    </row>
    <row r="33">
      <c r="A33" s="38" t="inlineStr">
        <is>
          <t>Tata Consultancy Services Ltd.</t>
        </is>
      </c>
      <c r="B33" s="17" t="inlineStr">
        <is>
          <t>INE467B01029</t>
        </is>
      </c>
      <c r="C33" s="17" t="inlineStr">
        <is>
          <t>IT - Software</t>
        </is>
      </c>
      <c r="D33" s="156" t="n">
        <v>13951</v>
      </c>
      <c r="E33" s="7" t="n">
        <v>402.96</v>
      </c>
      <c r="F33" s="8" t="n">
        <v>0.0268</v>
      </c>
      <c r="G33" s="39" t="n"/>
    </row>
    <row r="34">
      <c r="A34" s="38" t="inlineStr">
        <is>
          <t>Tech Mahindra Ltd.</t>
        </is>
      </c>
      <c r="B34" s="17" t="inlineStr">
        <is>
          <t>INE669C01036</t>
        </is>
      </c>
      <c r="C34" s="17" t="inlineStr">
        <is>
          <t>IT - Software</t>
        </is>
      </c>
      <c r="D34" s="156" t="n">
        <v>28664</v>
      </c>
      <c r="E34" s="7" t="n">
        <v>401.38</v>
      </c>
      <c r="F34" s="8" t="n">
        <v>0.0267</v>
      </c>
      <c r="G34" s="39" t="n"/>
    </row>
    <row r="35">
      <c r="A35" s="38" t="inlineStr">
        <is>
          <t>HCL Technologies Ltd.</t>
        </is>
      </c>
      <c r="B35" s="17" t="inlineStr">
        <is>
          <t>INE860A01027</t>
        </is>
      </c>
      <c r="C35" s="17" t="inlineStr">
        <is>
          <t>IT - Software</t>
        </is>
      </c>
      <c r="D35" s="156" t="n">
        <v>28273</v>
      </c>
      <c r="E35" s="7" t="n">
        <v>391.61</v>
      </c>
      <c r="F35" s="8" t="n">
        <v>0.0261</v>
      </c>
      <c r="G35" s="39" t="n"/>
    </row>
    <row r="36">
      <c r="A36" s="38" t="inlineStr">
        <is>
          <t>Infosys Ltd.</t>
        </is>
      </c>
      <c r="B36" s="17" t="inlineStr">
        <is>
          <t>INE009A01021</t>
        </is>
      </c>
      <c r="C36" s="17" t="inlineStr">
        <is>
          <t>IT - Software</t>
        </is>
      </c>
      <c r="D36" s="156" t="n">
        <v>27060</v>
      </c>
      <c r="E36" s="7" t="n">
        <v>390.15</v>
      </c>
      <c r="F36" s="8" t="n">
        <v>0.026</v>
      </c>
      <c r="G36" s="39" t="n"/>
    </row>
    <row r="37">
      <c r="A37" s="38" t="inlineStr">
        <is>
          <t>Bosch Ltd.</t>
        </is>
      </c>
      <c r="B37" s="17" t="inlineStr">
        <is>
          <t>INE323A01026</t>
        </is>
      </c>
      <c r="C37" s="17" t="inlineStr">
        <is>
          <t>Auto Components</t>
        </is>
      </c>
      <c r="D37" s="156" t="n">
        <v>1015</v>
      </c>
      <c r="E37" s="7" t="n">
        <v>387.17</v>
      </c>
      <c r="F37" s="8" t="n">
        <v>0.0258</v>
      </c>
      <c r="G37" s="39" t="n"/>
    </row>
    <row r="38">
      <c r="A38" s="38" t="inlineStr">
        <is>
          <t>SBI Cards &amp; Payment Services Ltd.</t>
        </is>
      </c>
      <c r="B38" s="17" t="inlineStr">
        <is>
          <t>INE018E01016</t>
        </is>
      </c>
      <c r="C38" s="17" t="inlineStr">
        <is>
          <t>Finance</t>
        </is>
      </c>
      <c r="D38" s="156" t="n">
        <v>35051</v>
      </c>
      <c r="E38" s="7" t="n">
        <v>307.38</v>
      </c>
      <c r="F38" s="8" t="n">
        <v>0.0205</v>
      </c>
      <c r="G38" s="39" t="n"/>
    </row>
    <row r="39">
      <c r="A39" s="38" t="inlineStr">
        <is>
          <t>Page Industries Ltd.</t>
        </is>
      </c>
      <c r="B39" s="17" t="inlineStr">
        <is>
          <t>INE761H01022</t>
        </is>
      </c>
      <c r="C39" s="17" t="inlineStr">
        <is>
          <t>Textiles &amp; Apparels</t>
        </is>
      </c>
      <c r="D39" s="156" t="n">
        <v>738</v>
      </c>
      <c r="E39" s="7" t="n">
        <v>300.26</v>
      </c>
      <c r="F39" s="8" t="n">
        <v>0.02</v>
      </c>
      <c r="G39" s="39" t="n"/>
    </row>
    <row r="40">
      <c r="A40" s="40" t="inlineStr">
        <is>
          <t>Sub Total</t>
        </is>
      </c>
      <c r="B40" s="18" t="n"/>
      <c r="C40" s="18" t="n"/>
      <c r="D40" s="157" t="n"/>
      <c r="E40" s="20" t="n">
        <v>15041.59</v>
      </c>
      <c r="F40" s="21" t="n">
        <v>1.0017</v>
      </c>
      <c r="G40" s="41" t="n"/>
    </row>
    <row r="41">
      <c r="A41" s="38" t="n"/>
      <c r="B41" s="17" t="n"/>
      <c r="C41" s="17" t="n"/>
      <c r="D41" s="156" t="n"/>
      <c r="E41" s="7" t="n"/>
      <c r="F41" s="8" t="n"/>
      <c r="G41" s="39" t="n"/>
    </row>
    <row r="42">
      <c r="A42" s="40" t="inlineStr">
        <is>
          <t>(b) Unlisted</t>
        </is>
      </c>
      <c r="B42" s="17" t="n"/>
      <c r="C42" s="17" t="n"/>
      <c r="D42" s="156" t="n"/>
      <c r="E42" s="7" t="n"/>
      <c r="F42" s="8" t="n"/>
      <c r="G42" s="39" t="n"/>
    </row>
    <row r="43">
      <c r="A43" s="40" t="inlineStr">
        <is>
          <t>Sub Total</t>
        </is>
      </c>
      <c r="E43" s="22" t="inlineStr">
        <is>
          <t>NIL</t>
        </is>
      </c>
      <c r="F43" s="23" t="inlineStr">
        <is>
          <t>NIL</t>
        </is>
      </c>
      <c r="G43" s="41" t="n"/>
    </row>
    <row r="44">
      <c r="A44" s="42" t="inlineStr">
        <is>
          <t>TOTAL</t>
        </is>
      </c>
      <c r="B44" s="145" t="n"/>
      <c r="C44" s="145" t="n"/>
      <c r="D44" s="158" t="n"/>
      <c r="E44" s="20" t="n">
        <v>15041.59</v>
      </c>
      <c r="F44" s="21" t="n">
        <v>1.0017</v>
      </c>
      <c r="G44" s="41" t="n"/>
    </row>
    <row r="45">
      <c r="A45" s="38" t="n"/>
      <c r="B45" s="17" t="n"/>
      <c r="C45" s="17" t="n"/>
      <c r="D45" s="156" t="n"/>
      <c r="E45" s="7" t="n"/>
      <c r="F45" s="8" t="n"/>
      <c r="G45" s="39" t="n"/>
    </row>
    <row r="46">
      <c r="A46" s="89" t="inlineStr">
        <is>
          <t>Debt Instruments</t>
        </is>
      </c>
      <c r="B46" s="17" t="n"/>
      <c r="C46" s="17" t="n"/>
      <c r="D46" s="156" t="n"/>
      <c r="E46" s="7" t="n"/>
      <c r="F46" s="8" t="n"/>
      <c r="G46" s="39" t="n"/>
    </row>
    <row r="47">
      <c r="A47" s="89" t="inlineStr">
        <is>
          <t>(a) Non-convertible Preference share</t>
        </is>
      </c>
      <c r="B47" s="17" t="n"/>
      <c r="C47" s="17" t="n"/>
      <c r="D47" s="156" t="n"/>
      <c r="E47" s="7" t="n"/>
      <c r="F47" s="8" t="n"/>
      <c r="G47" s="39" t="n"/>
    </row>
    <row r="48">
      <c r="A48" s="89" t="inlineStr">
        <is>
          <t>Listed / Awaiting listing on Stock Exchanges</t>
        </is>
      </c>
      <c r="B48" s="17" t="n"/>
      <c r="C48" s="17" t="n"/>
      <c r="D48" s="156" t="n"/>
      <c r="E48" s="7" t="n"/>
      <c r="F48" s="8" t="n"/>
      <c r="G48" s="39" t="n"/>
    </row>
    <row r="49">
      <c r="A49" s="88" t="inlineStr">
        <is>
          <t>6% TVS MOTOR CO LTD NCRPS</t>
        </is>
      </c>
      <c r="B49" s="17" t="inlineStr">
        <is>
          <t>INE494B04019</t>
        </is>
      </c>
      <c r="C49" s="17" t="inlineStr">
        <is>
          <t>Automobiles</t>
        </is>
      </c>
      <c r="D49" s="156" t="n">
        <v>61648</v>
      </c>
      <c r="E49" s="7" t="n">
        <v>6.19</v>
      </c>
      <c r="F49" s="8" t="n">
        <v>0.0004</v>
      </c>
      <c r="G49" s="39" t="n"/>
    </row>
    <row r="50">
      <c r="A50" s="89" t="inlineStr">
        <is>
          <t>Sub Total</t>
        </is>
      </c>
      <c r="B50" s="18" t="n"/>
      <c r="C50" s="18" t="n"/>
      <c r="D50" s="157" t="n"/>
      <c r="E50" s="20" t="n">
        <v>6.19</v>
      </c>
      <c r="F50" s="21" t="n">
        <v>0.0004</v>
      </c>
      <c r="G50" s="39" t="n"/>
    </row>
    <row r="51">
      <c r="A51" s="38" t="n"/>
      <c r="B51" s="17" t="n"/>
      <c r="C51" s="17" t="n"/>
      <c r="D51" s="156" t="n"/>
      <c r="E51" s="7" t="n"/>
      <c r="F51" s="8" t="n"/>
      <c r="G51" s="39" t="n"/>
    </row>
    <row r="52">
      <c r="A52" s="42" t="inlineStr">
        <is>
          <t>TOTAL</t>
        </is>
      </c>
      <c r="B52" s="145" t="n"/>
      <c r="C52" s="145" t="n"/>
      <c r="D52" s="158" t="n"/>
      <c r="E52" s="20" t="n">
        <v>6.19</v>
      </c>
      <c r="F52" s="21" t="n">
        <v>0.0004</v>
      </c>
      <c r="G52" s="41" t="n"/>
    </row>
    <row r="53">
      <c r="A53" s="40" t="n"/>
      <c r="B53" s="18" t="n"/>
      <c r="C53" s="18" t="n"/>
      <c r="D53" s="157" t="n"/>
      <c r="E53" s="24" t="n"/>
      <c r="F53" s="10" t="n"/>
      <c r="G53" s="41" t="n"/>
    </row>
    <row r="54">
      <c r="A54" s="40" t="inlineStr">
        <is>
          <t>TREPS / Reverse Repo</t>
        </is>
      </c>
      <c r="B54" s="17" t="n"/>
      <c r="C54" s="17" t="n"/>
      <c r="D54" s="156" t="n"/>
      <c r="E54" s="7" t="n"/>
      <c r="F54" s="8" t="n"/>
      <c r="G54" s="39" t="n"/>
    </row>
    <row r="55">
      <c r="A55" s="38" t="inlineStr">
        <is>
          <t>Clearing Corporation of India Ltd.</t>
        </is>
      </c>
      <c r="B55" s="17" t="n"/>
      <c r="C55" s="17" t="n"/>
      <c r="D55" s="156" t="n"/>
      <c r="E55" s="7" t="n">
        <v>76.98999999999999</v>
      </c>
      <c r="F55" s="8" t="n">
        <v>0.0051</v>
      </c>
      <c r="G55" s="39" t="n">
        <v>0.05471</v>
      </c>
    </row>
    <row r="56">
      <c r="A56" s="40" t="inlineStr">
        <is>
          <t>Sub Total</t>
        </is>
      </c>
      <c r="B56" s="18" t="n"/>
      <c r="C56" s="18" t="n"/>
      <c r="D56" s="157" t="n"/>
      <c r="E56" s="20" t="n">
        <v>76.98999999999999</v>
      </c>
      <c r="F56" s="21" t="n">
        <v>0.0051</v>
      </c>
      <c r="G56" s="41" t="n"/>
    </row>
    <row r="57">
      <c r="A57" s="38" t="n"/>
      <c r="B57" s="17" t="n"/>
      <c r="C57" s="17" t="n"/>
      <c r="D57" s="156" t="n"/>
      <c r="E57" s="7" t="n"/>
      <c r="F57" s="8" t="n"/>
      <c r="G57" s="39" t="n"/>
    </row>
    <row r="58">
      <c r="A58" s="42" t="inlineStr">
        <is>
          <t>TOTAL</t>
        </is>
      </c>
      <c r="B58" s="145" t="n"/>
      <c r="C58" s="145" t="n"/>
      <c r="D58" s="158" t="n"/>
      <c r="E58" s="20" t="n">
        <v>76.98999999999999</v>
      </c>
      <c r="F58" s="21" t="n">
        <v>0.0051</v>
      </c>
      <c r="G58" s="41" t="n"/>
    </row>
    <row r="59">
      <c r="A59" s="38" t="inlineStr">
        <is>
          <t>Accrued Interest</t>
        </is>
      </c>
      <c r="B59" s="17" t="n"/>
      <c r="C59" s="17" t="n"/>
      <c r="D59" s="156" t="n"/>
      <c r="E59" s="7" t="n">
        <v>0.0115398</v>
      </c>
      <c r="F59" s="59" t="inlineStr">
        <is>
          <t>$0.00%</t>
        </is>
      </c>
      <c r="G59" s="39" t="n"/>
    </row>
    <row r="60">
      <c r="A60" s="38" t="inlineStr">
        <is>
          <t>Net Receivables/(Payables)</t>
        </is>
      </c>
      <c r="B60" s="17" t="n"/>
      <c r="C60" s="17" t="n"/>
      <c r="D60" s="156" t="n"/>
      <c r="E60" s="159" t="n">
        <v>-106.2415398</v>
      </c>
      <c r="F60" s="160" t="n">
        <v>-0.0072</v>
      </c>
      <c r="G60" s="39" t="n">
        <v>0.05471</v>
      </c>
    </row>
    <row r="61">
      <c r="A61" s="45" t="inlineStr">
        <is>
          <t>GRAND TOTAL</t>
        </is>
      </c>
      <c r="B61" s="19" t="n"/>
      <c r="C61" s="19" t="n"/>
      <c r="D61" s="161" t="n"/>
      <c r="E61" s="14" t="n">
        <v>15018.54</v>
      </c>
      <c r="F61" s="15" t="n">
        <v>1</v>
      </c>
      <c r="G61" s="46" t="n"/>
    </row>
    <row r="62">
      <c r="A62" s="29" t="n"/>
      <c r="G62" s="30" t="n"/>
    </row>
    <row r="63">
      <c r="A63" s="47" t="inlineStr">
        <is>
          <t xml:space="preserve">$ Less than 0.01% of Net Asset Value </t>
        </is>
      </c>
      <c r="G63" s="30" t="n"/>
    </row>
    <row r="64">
      <c r="A64" s="29" t="n"/>
      <c r="G64" s="30" t="n"/>
    </row>
    <row r="65">
      <c r="A65" s="47" t="inlineStr">
        <is>
          <t>Notes:</t>
        </is>
      </c>
      <c r="G65" s="30" t="n"/>
    </row>
    <row r="66">
      <c r="A66" s="48" t="inlineStr">
        <is>
          <t>1. Security in default beyond its maturiy date</t>
        </is>
      </c>
      <c r="B66" s="49" t="inlineStr">
        <is>
          <t>NIL</t>
        </is>
      </c>
      <c r="G66" s="30" t="n"/>
    </row>
    <row r="67">
      <c r="A67" s="29" t="inlineStr">
        <is>
          <t>2. Net Asset Value (Rs. per unit)</t>
        </is>
      </c>
      <c r="G67" s="30" t="n"/>
    </row>
    <row r="68">
      <c r="A68" s="29" t="inlineStr">
        <is>
          <t>Plan /option (Face Value 10)</t>
        </is>
      </c>
      <c r="B68" s="49" t="inlineStr">
        <is>
          <t>As on</t>
        </is>
      </c>
      <c r="C68" s="49" t="inlineStr">
        <is>
          <t>As on</t>
        </is>
      </c>
      <c r="G68" s="30" t="n"/>
    </row>
    <row r="69">
      <c r="A69" s="29" t="n"/>
      <c r="B69" s="50" t="n">
        <v>45747</v>
      </c>
      <c r="C69" s="50" t="n">
        <v>45930</v>
      </c>
      <c r="G69" s="30" t="n"/>
    </row>
    <row r="70">
      <c r="A70" s="29" t="inlineStr">
        <is>
          <t>Direct Plan  Growth Option</t>
        </is>
      </c>
      <c r="B70" t="n">
        <v>9.4251</v>
      </c>
      <c r="C70" t="n">
        <v>9.7623</v>
      </c>
      <c r="G70" s="51" t="n"/>
    </row>
    <row r="71">
      <c r="A71" s="29" t="inlineStr">
        <is>
          <t>Direct Plan IDCW Option</t>
        </is>
      </c>
      <c r="B71" t="n">
        <v>9.4251</v>
      </c>
      <c r="C71" t="n">
        <v>9.7623</v>
      </c>
      <c r="G71" s="51" t="n"/>
    </row>
    <row r="72">
      <c r="A72" s="29" t="inlineStr">
        <is>
          <t>Regular Plan  Growth Option</t>
        </is>
      </c>
      <c r="B72" t="n">
        <v>9.360799999999999</v>
      </c>
      <c r="C72" t="n">
        <v>9.6617</v>
      </c>
      <c r="G72" s="51" t="n"/>
    </row>
    <row r="73">
      <c r="A73" s="29" t="inlineStr">
        <is>
          <t>Regular Plan IDCW Option</t>
        </is>
      </c>
      <c r="B73" t="n">
        <v>9.360799999999999</v>
      </c>
      <c r="C73" t="n">
        <v>9.6617</v>
      </c>
      <c r="G73" s="51" t="n"/>
    </row>
    <row r="74">
      <c r="A74" s="29" t="n"/>
      <c r="G74" s="51" t="n"/>
    </row>
    <row r="75">
      <c r="A75" s="29" t="inlineStr">
        <is>
          <t xml:space="preserve">3. Total Dividend (Net) declared during the half year period </t>
        </is>
      </c>
      <c r="B75" s="49" t="inlineStr">
        <is>
          <t>NIL</t>
        </is>
      </c>
      <c r="G75" s="30" t="n"/>
    </row>
    <row r="76">
      <c r="A76" s="29" t="inlineStr">
        <is>
          <t>4. Bonus was declared during the half year period</t>
        </is>
      </c>
      <c r="B76" s="49" t="inlineStr">
        <is>
          <t>NIL</t>
        </is>
      </c>
      <c r="G76" s="30" t="n"/>
    </row>
    <row r="77">
      <c r="A77" s="48" t="inlineStr">
        <is>
          <t>5. Investment in Repo of Corporate Debt Securities as at September 30, 2025</t>
        </is>
      </c>
      <c r="B77" s="49" t="inlineStr">
        <is>
          <t>NIL</t>
        </is>
      </c>
      <c r="G77" s="30" t="n"/>
    </row>
    <row r="78">
      <c r="A78" s="48" t="inlineStr">
        <is>
          <t>6. Investment in foreign securities/ADRs/GDRs as at September 30,2025</t>
        </is>
      </c>
      <c r="B78" s="49" t="inlineStr">
        <is>
          <t>NIL</t>
        </is>
      </c>
      <c r="G78" s="30" t="n"/>
    </row>
    <row r="79">
      <c r="A79" s="29" t="inlineStr">
        <is>
          <t>7. Portfolio Turnover Ratio</t>
        </is>
      </c>
      <c r="B79" s="52" t="n">
        <v>0.8574000000000001</v>
      </c>
      <c r="G79" s="30" t="n"/>
    </row>
    <row r="80" ht="28" customHeight="1">
      <c r="A80" s="48" t="inlineStr">
        <is>
          <t>8. Total gross exposure to derivative instruments (excluding reversed positions) as at September 30, 2025 (Rs. in Lakhs)</t>
        </is>
      </c>
      <c r="B80" s="49" t="inlineStr">
        <is>
          <t>NIL</t>
        </is>
      </c>
      <c r="G80" s="30" t="n"/>
    </row>
    <row r="81" ht="29" customHeight="1">
      <c r="A81" s="48" t="inlineStr">
        <is>
          <t>9. Margin Deposits includes Margin money placed on derivatives other than margin money placed with bank</t>
        </is>
      </c>
      <c r="B81" s="49" t="inlineStr">
        <is>
          <t>NIL</t>
        </is>
      </c>
      <c r="G81" s="30" t="n"/>
    </row>
    <row r="82">
      <c r="A82" s="48" t="inlineStr">
        <is>
          <t>10. Value of investment made by other schemes under same management (Rs. In Lakhs)</t>
        </is>
      </c>
      <c r="B82" s="49" t="inlineStr">
        <is>
          <t>NIL</t>
        </is>
      </c>
      <c r="G82" s="30" t="n"/>
    </row>
    <row r="83">
      <c r="A83" s="48" t="inlineStr">
        <is>
          <t>11. Number of instance of deviation In valuation of securities</t>
        </is>
      </c>
      <c r="B83" s="49" t="inlineStr">
        <is>
          <t>NIL</t>
        </is>
      </c>
      <c r="G83" s="30" t="n"/>
    </row>
    <row r="84" ht="15" customHeight="1" thickBot="1">
      <c r="A84" s="54" t="inlineStr">
        <is>
          <t>12. Total value and percentage of illiquid equity shares / securities</t>
        </is>
      </c>
      <c r="B84" s="55" t="inlineStr">
        <is>
          <t>NIL</t>
        </is>
      </c>
      <c r="C84" s="56" t="n"/>
      <c r="D84" s="56" t="n"/>
      <c r="E84" s="56" t="n"/>
      <c r="F84" s="56" t="n"/>
      <c r="G84" s="57" t="n"/>
    </row>
    <row r="86" ht="70" customHeight="1">
      <c r="A86" s="177" t="inlineStr">
        <is>
          <t>Scheme Name</t>
        </is>
      </c>
      <c r="B86" s="177" t="inlineStr">
        <is>
          <t>Risk- O - Meter</t>
        </is>
      </c>
      <c r="C86" s="177" t="inlineStr">
        <is>
          <t>Benchmark of the Scheme</t>
        </is>
      </c>
      <c r="D86" s="177" t="inlineStr">
        <is>
          <t>Benchmark Risk-o-meter</t>
        </is>
      </c>
    </row>
    <row r="87" ht="70" customHeight="1">
      <c r="A87" s="177" t="inlineStr">
        <is>
          <t>Edelweiss Nifty Alpha Low Volatility 30 Index Fund</t>
        </is>
      </c>
      <c r="B87" s="177" t="n"/>
      <c r="C87" s="177" t="inlineStr">
        <is>
          <t>Nifty Alpha Low Volatility 30 Index</t>
        </is>
      </c>
      <c r="D87" s="177" t="n"/>
      <c r="E87" t="inlineStr"/>
    </row>
  </sheetData>
  <mergeCells count="2">
    <mergeCell ref="A3:G3"/>
    <mergeCell ref="A4:G4"/>
  </mergeCells>
  <pageMargins left="0.7" right="0.7" top="0.75" bottom="0.75" header="0.3" footer="0.3"/>
  <pageSetup orientation="portrait" horizontalDpi="300" verticalDpi="300"/>
  <drawing xmlns:r="http://schemas.openxmlformats.org/officeDocument/2006/relationships" r:id="rId1"/>
</worksheet>
</file>

<file path=xl/worksheets/sheet48.xml><?xml version="1.0" encoding="utf-8"?>
<worksheet xmlns="http://schemas.openxmlformats.org/spreadsheetml/2006/main">
  <sheetPr>
    <outlinePr summaryBelow="1" summaryRight="1"/>
    <pageSetUpPr/>
  </sheetPr>
  <dimension ref="A1:H487"/>
  <sheetViews>
    <sheetView showGridLines="0" workbookViewId="0">
      <pane ySplit="6" topLeftCell="A7" activePane="bottomLeft" state="frozen"/>
      <selection activeCell="A7" sqref="A7"/>
      <selection pane="bottomLeft" activeCell="A7" sqref="A7"/>
    </sheetView>
  </sheetViews>
  <sheetFormatPr baseColWidth="8" defaultRowHeight="14.5"/>
  <cols>
    <col width="74.453125" bestFit="1" customWidth="1" min="1" max="1"/>
    <col width="22" customWidth="1" min="2" max="2"/>
    <col width="30" bestFit="1" customWidth="1" min="3" max="3"/>
    <col width="22" customWidth="1" min="4" max="4"/>
    <col width="16.453125" customWidth="1" min="5" max="5"/>
    <col width="22" customWidth="1" min="6" max="6"/>
    <col width="6.1796875" bestFit="1" customWidth="1" style="2" min="7" max="7"/>
    <col width="70.26953125" bestFit="1" customWidth="1" min="12" max="12"/>
    <col width="10.81640625" bestFit="1" customWidth="1" min="13" max="13"/>
    <col width="10.54296875" bestFit="1" customWidth="1" min="14" max="14"/>
    <col width="12" bestFit="1" customWidth="1" min="15" max="15"/>
    <col width="12.54296875" customWidth="1" min="16" max="16"/>
  </cols>
  <sheetData>
    <row r="1">
      <c r="A1" s="85" t="inlineStr">
        <is>
          <t>Edelweiss Mutual Fund</t>
        </is>
      </c>
    </row>
    <row r="2" ht="29.5" customHeight="1" thickBot="1">
      <c r="A2" s="86" t="inlineStr">
        <is>
          <t xml:space="preserve">Edelweiss House, 10th Floor, Off. C.S.T. Road, Kalina, Santacruz (E), Mumbai 400098, Maharashtra  </t>
        </is>
      </c>
    </row>
    <row r="3" ht="36.75" customHeight="1">
      <c r="A3" s="148" t="inlineStr">
        <is>
          <t>PORTFOLIO STATEMENT OF EDELWEISS ARBITRAGE FUND AS ON SEPTEMBER 30, 2025</t>
        </is>
      </c>
      <c r="B3" s="149" t="n"/>
      <c r="C3" s="149" t="n"/>
      <c r="D3" s="149" t="n"/>
      <c r="E3" s="149" t="n"/>
      <c r="F3" s="149" t="n"/>
      <c r="G3" s="150" t="n"/>
      <c r="H3" s="28">
        <f>HYPERLINK("[EDEL_HY Portfolio 30-Sep-2025 Final.xlsx]Index!A1","Index")</f>
        <v/>
      </c>
    </row>
    <row r="4" ht="19.5" customHeight="1">
      <c r="A4" s="151" t="inlineStr">
        <is>
          <t>(An open ended scheme investing in arbitrage opportunities)</t>
        </is>
      </c>
      <c r="G4" s="51" t="n"/>
    </row>
    <row r="5">
      <c r="A5" s="29" t="n"/>
      <c r="G5" s="30" t="n"/>
    </row>
    <row r="6" ht="48" customHeight="1">
      <c r="A6" s="31" t="inlineStr">
        <is>
          <t>Name of the Instrument</t>
        </is>
      </c>
      <c r="B6" s="32" t="inlineStr">
        <is>
          <t>ISIN</t>
        </is>
      </c>
      <c r="C6" s="32" t="inlineStr">
        <is>
          <t>Rating/Industry</t>
        </is>
      </c>
      <c r="D6" s="152" t="inlineStr">
        <is>
          <t>Quantity</t>
        </is>
      </c>
      <c r="E6" s="34" t="inlineStr">
        <is>
          <t>Market/Fair Value(Rs. In Lacs)</t>
        </is>
      </c>
      <c r="F6" s="34" t="inlineStr">
        <is>
          <t>% to Net Assets</t>
        </is>
      </c>
      <c r="G6" s="35" t="inlineStr">
        <is>
          <t>YIELD</t>
        </is>
      </c>
    </row>
    <row r="7">
      <c r="A7" s="36" t="n"/>
      <c r="B7" s="16" t="n"/>
      <c r="C7" s="16" t="n"/>
      <c r="D7" s="153" t="n"/>
      <c r="E7" s="154" t="n"/>
      <c r="F7" s="155" t="n"/>
      <c r="G7" s="37" t="n"/>
    </row>
    <row r="8">
      <c r="A8" s="40" t="inlineStr">
        <is>
          <t>Equity &amp; Equity related</t>
        </is>
      </c>
      <c r="B8" s="17" t="n"/>
      <c r="C8" s="17" t="n"/>
      <c r="D8" s="156" t="n"/>
      <c r="E8" s="7" t="n"/>
      <c r="F8" s="8" t="n"/>
      <c r="G8" s="39" t="n"/>
    </row>
    <row r="9">
      <c r="A9" s="40" t="inlineStr">
        <is>
          <t>(a)Listed / Awaiting listing on Stock Exchanges</t>
        </is>
      </c>
      <c r="B9" s="17" t="n"/>
      <c r="C9" s="17" t="n"/>
      <c r="D9" s="156" t="n"/>
      <c r="E9" s="7" t="n"/>
      <c r="F9" s="8" t="n"/>
      <c r="G9" s="39" t="n"/>
    </row>
    <row r="10">
      <c r="A10" s="38" t="inlineStr">
        <is>
          <t>HDFC Bank Ltd.</t>
        </is>
      </c>
      <c r="B10" s="17" t="inlineStr">
        <is>
          <t>INE040A01034</t>
        </is>
      </c>
      <c r="C10" s="17" t="inlineStr">
        <is>
          <t>Banks</t>
        </is>
      </c>
      <c r="D10" s="156" t="n">
        <v>6944300</v>
      </c>
      <c r="E10" s="7" t="n">
        <v>66040.28999999999</v>
      </c>
      <c r="F10" s="8" t="n">
        <v>0.0411</v>
      </c>
      <c r="G10" s="39" t="n"/>
    </row>
    <row r="11">
      <c r="A11" s="38" t="inlineStr">
        <is>
          <t>Reliance Industries Ltd.</t>
        </is>
      </c>
      <c r="B11" s="17" t="inlineStr">
        <is>
          <t>INE002A01018</t>
        </is>
      </c>
      <c r="C11" s="17" t="inlineStr">
        <is>
          <t>Petroleum Products</t>
        </is>
      </c>
      <c r="D11" s="156" t="n">
        <v>4631000</v>
      </c>
      <c r="E11" s="7" t="n">
        <v>63166.84</v>
      </c>
      <c r="F11" s="8" t="n">
        <v>0.0393</v>
      </c>
      <c r="G11" s="39" t="n"/>
    </row>
    <row r="12">
      <c r="A12" s="38" t="inlineStr">
        <is>
          <t>Axis Bank Ltd.</t>
        </is>
      </c>
      <c r="B12" s="17" t="inlineStr">
        <is>
          <t>INE238A01034</t>
        </is>
      </c>
      <c r="C12" s="17" t="inlineStr">
        <is>
          <t>Banks</t>
        </is>
      </c>
      <c r="D12" s="156" t="n">
        <v>3911250</v>
      </c>
      <c r="E12" s="7" t="n">
        <v>44259.71</v>
      </c>
      <c r="F12" s="8" t="n">
        <v>0.0276</v>
      </c>
      <c r="G12" s="39" t="n"/>
    </row>
    <row r="13">
      <c r="A13" s="38" t="inlineStr">
        <is>
          <t>ICICI Bank Ltd.</t>
        </is>
      </c>
      <c r="B13" s="17" t="inlineStr">
        <is>
          <t>INE090A01021</t>
        </is>
      </c>
      <c r="C13" s="17" t="inlineStr">
        <is>
          <t>Banks</t>
        </is>
      </c>
      <c r="D13" s="156" t="n">
        <v>3213000</v>
      </c>
      <c r="E13" s="7" t="n">
        <v>43311.24</v>
      </c>
      <c r="F13" s="8" t="n">
        <v>0.027</v>
      </c>
      <c r="G13" s="39" t="n"/>
    </row>
    <row r="14">
      <c r="A14" s="38" t="inlineStr">
        <is>
          <t>JSW Steel Ltd.</t>
        </is>
      </c>
      <c r="B14" s="17" t="inlineStr">
        <is>
          <t>INE019A01038</t>
        </is>
      </c>
      <c r="C14" s="17" t="inlineStr">
        <is>
          <t>Ferrous Metals</t>
        </is>
      </c>
      <c r="D14" s="156" t="n">
        <v>2743200</v>
      </c>
      <c r="E14" s="7" t="n">
        <v>31346.55</v>
      </c>
      <c r="F14" s="8" t="n">
        <v>0.0195</v>
      </c>
      <c r="G14" s="39" t="n"/>
    </row>
    <row r="15">
      <c r="A15" s="38" t="inlineStr">
        <is>
          <t>Bharti Airtel Ltd.</t>
        </is>
      </c>
      <c r="B15" s="17" t="inlineStr">
        <is>
          <t>INE397D01024</t>
        </is>
      </c>
      <c r="C15" s="17" t="inlineStr">
        <is>
          <t>Telecom - Services</t>
        </is>
      </c>
      <c r="D15" s="156" t="n">
        <v>1438300</v>
      </c>
      <c r="E15" s="7" t="n">
        <v>27017.03</v>
      </c>
      <c r="F15" s="8" t="n">
        <v>0.0168</v>
      </c>
      <c r="G15" s="39" t="n"/>
    </row>
    <row r="16">
      <c r="A16" s="38" t="inlineStr">
        <is>
          <t>IndusInd Bank Ltd.</t>
        </is>
      </c>
      <c r="B16" s="17" t="inlineStr">
        <is>
          <t>INE095A01012</t>
        </is>
      </c>
      <c r="C16" s="17" t="inlineStr">
        <is>
          <t>Banks</t>
        </is>
      </c>
      <c r="D16" s="156" t="n">
        <v>3110100</v>
      </c>
      <c r="E16" s="7" t="n">
        <v>22876.34</v>
      </c>
      <c r="F16" s="8" t="n">
        <v>0.0143</v>
      </c>
      <c r="G16" s="39" t="n"/>
    </row>
    <row r="17">
      <c r="A17" s="38" t="inlineStr">
        <is>
          <t>Vedanta Ltd.</t>
        </is>
      </c>
      <c r="B17" s="17" t="inlineStr">
        <is>
          <t>INE205A01025</t>
        </is>
      </c>
      <c r="C17" s="17" t="inlineStr">
        <is>
          <t>Diversified Metals</t>
        </is>
      </c>
      <c r="D17" s="156" t="n">
        <v>4888650</v>
      </c>
      <c r="E17" s="7" t="n">
        <v>22771.33</v>
      </c>
      <c r="F17" s="8" t="n">
        <v>0.0142</v>
      </c>
      <c r="G17" s="39" t="n"/>
    </row>
    <row r="18">
      <c r="A18" s="38" t="inlineStr">
        <is>
          <t>One 97 Communications Ltd.</t>
        </is>
      </c>
      <c r="B18" s="17" t="inlineStr">
        <is>
          <t>INE982J01020</t>
        </is>
      </c>
      <c r="C18" s="17" t="inlineStr">
        <is>
          <t>Financial Technology (Fintech)</t>
        </is>
      </c>
      <c r="D18" s="156" t="n">
        <v>1987225</v>
      </c>
      <c r="E18" s="7" t="n">
        <v>22332.43</v>
      </c>
      <c r="F18" s="8" t="n">
        <v>0.0139</v>
      </c>
      <c r="G18" s="39" t="n"/>
    </row>
    <row r="19">
      <c r="A19" s="38" t="inlineStr">
        <is>
          <t>IDFC First Bank Ltd.</t>
        </is>
      </c>
      <c r="B19" s="17" t="inlineStr">
        <is>
          <t>INE092T01019</t>
        </is>
      </c>
      <c r="C19" s="17" t="inlineStr">
        <is>
          <t>Banks</t>
        </is>
      </c>
      <c r="D19" s="156" t="n">
        <v>30570400</v>
      </c>
      <c r="E19" s="7" t="n">
        <v>21328.97</v>
      </c>
      <c r="F19" s="8" t="n">
        <v>0.0133</v>
      </c>
      <c r="G19" s="39" t="n"/>
    </row>
    <row r="20">
      <c r="A20" s="38" t="inlineStr">
        <is>
          <t>JSW Energy Ltd.</t>
        </is>
      </c>
      <c r="B20" s="17" t="inlineStr">
        <is>
          <t>INE121E01018</t>
        </is>
      </c>
      <c r="C20" s="17" t="inlineStr">
        <is>
          <t>Power</t>
        </is>
      </c>
      <c r="D20" s="156" t="n">
        <v>3950000</v>
      </c>
      <c r="E20" s="7" t="n">
        <v>20968.58</v>
      </c>
      <c r="F20" s="8" t="n">
        <v>0.0131</v>
      </c>
      <c r="G20" s="39" t="n"/>
    </row>
    <row r="21">
      <c r="A21" s="38" t="inlineStr">
        <is>
          <t>Vodafone Idea Ltd.</t>
        </is>
      </c>
      <c r="B21" s="17" t="inlineStr">
        <is>
          <t>INE669E01016</t>
        </is>
      </c>
      <c r="C21" s="17" t="inlineStr">
        <is>
          <t>Telecom - Services</t>
        </is>
      </c>
      <c r="D21" s="156" t="n">
        <v>253450350</v>
      </c>
      <c r="E21" s="7" t="n">
        <v>20605.51</v>
      </c>
      <c r="F21" s="8" t="n">
        <v>0.0128</v>
      </c>
      <c r="G21" s="39" t="n"/>
    </row>
    <row r="22">
      <c r="A22" s="38" t="inlineStr">
        <is>
          <t>Tata Consultancy Services Ltd.</t>
        </is>
      </c>
      <c r="B22" s="17" t="inlineStr">
        <is>
          <t>INE467B01029</t>
        </is>
      </c>
      <c r="C22" s="17" t="inlineStr">
        <is>
          <t>IT - Software</t>
        </is>
      </c>
      <c r="D22" s="156" t="n">
        <v>656775</v>
      </c>
      <c r="E22" s="7" t="n">
        <v>18970.29</v>
      </c>
      <c r="F22" s="8" t="n">
        <v>0.0118</v>
      </c>
      <c r="G22" s="39" t="n"/>
    </row>
    <row r="23">
      <c r="A23" s="38" t="inlineStr">
        <is>
          <t>Hindustan Aeronautics Ltd.</t>
        </is>
      </c>
      <c r="B23" s="17" t="inlineStr">
        <is>
          <t>INE066F01020</t>
        </is>
      </c>
      <c r="C23" s="17" t="inlineStr">
        <is>
          <t>Aerospace &amp; Defense</t>
        </is>
      </c>
      <c r="D23" s="156" t="n">
        <v>397500</v>
      </c>
      <c r="E23" s="7" t="n">
        <v>18867.34</v>
      </c>
      <c r="F23" s="8" t="n">
        <v>0.0118</v>
      </c>
      <c r="G23" s="39" t="n"/>
    </row>
    <row r="24">
      <c r="A24" s="38" t="inlineStr">
        <is>
          <t>REC Ltd.</t>
        </is>
      </c>
      <c r="B24" s="17" t="inlineStr">
        <is>
          <t>INE020B01018</t>
        </is>
      </c>
      <c r="C24" s="17" t="inlineStr">
        <is>
          <t>Finance</t>
        </is>
      </c>
      <c r="D24" s="156" t="n">
        <v>4941900</v>
      </c>
      <c r="E24" s="7" t="n">
        <v>18425.87</v>
      </c>
      <c r="F24" s="8" t="n">
        <v>0.0115</v>
      </c>
      <c r="G24" s="39" t="n"/>
    </row>
    <row r="25">
      <c r="A25" s="38" t="inlineStr">
        <is>
          <t>Hindustan Petroleum Corporation Ltd.</t>
        </is>
      </c>
      <c r="B25" s="17" t="inlineStr">
        <is>
          <t>INE094A01015</t>
        </is>
      </c>
      <c r="C25" s="17" t="inlineStr">
        <is>
          <t>Petroleum Products</t>
        </is>
      </c>
      <c r="D25" s="156" t="n">
        <v>4110750</v>
      </c>
      <c r="E25" s="7" t="n">
        <v>18227.07</v>
      </c>
      <c r="F25" s="8" t="n">
        <v>0.0114</v>
      </c>
      <c r="G25" s="39" t="n"/>
    </row>
    <row r="26">
      <c r="A26" s="38" t="inlineStr">
        <is>
          <t>Steel Authority of India Ltd.</t>
        </is>
      </c>
      <c r="B26" s="17" t="inlineStr">
        <is>
          <t>INE114A01011</t>
        </is>
      </c>
      <c r="C26" s="17" t="inlineStr">
        <is>
          <t>Ferrous Metals</t>
        </is>
      </c>
      <c r="D26" s="156" t="n">
        <v>13507800</v>
      </c>
      <c r="E26" s="7" t="n">
        <v>18165.29</v>
      </c>
      <c r="F26" s="8" t="n">
        <v>0.0113</v>
      </c>
      <c r="G26" s="39" t="n"/>
    </row>
    <row r="27">
      <c r="A27" s="38" t="inlineStr">
        <is>
          <t>Kotak Mahindra Bank Ltd.</t>
        </is>
      </c>
      <c r="B27" s="17" t="inlineStr">
        <is>
          <t>INE237A01028</t>
        </is>
      </c>
      <c r="C27" s="17" t="inlineStr">
        <is>
          <t>Banks</t>
        </is>
      </c>
      <c r="D27" s="156" t="n">
        <v>844800</v>
      </c>
      <c r="E27" s="7" t="n">
        <v>16834.33</v>
      </c>
      <c r="F27" s="8" t="n">
        <v>0.0105</v>
      </c>
      <c r="G27" s="39" t="n"/>
    </row>
    <row r="28">
      <c r="A28" s="38" t="inlineStr">
        <is>
          <t>State Bank of India</t>
        </is>
      </c>
      <c r="B28" s="17" t="inlineStr">
        <is>
          <t>INE062A01020</t>
        </is>
      </c>
      <c r="C28" s="17" t="inlineStr">
        <is>
          <t>Banks</t>
        </is>
      </c>
      <c r="D28" s="156" t="n">
        <v>1914000</v>
      </c>
      <c r="E28" s="7" t="n">
        <v>16698.69</v>
      </c>
      <c r="F28" s="8" t="n">
        <v>0.0104</v>
      </c>
      <c r="G28" s="39" t="n"/>
    </row>
    <row r="29">
      <c r="A29" s="38" t="inlineStr">
        <is>
          <t>Multi Commodity Exchange Of India Ltd.</t>
        </is>
      </c>
      <c r="B29" s="17" t="inlineStr">
        <is>
          <t>INE745G01035</t>
        </is>
      </c>
      <c r="C29" s="17" t="inlineStr">
        <is>
          <t>Capital Markets</t>
        </is>
      </c>
      <c r="D29" s="156" t="n">
        <v>209375</v>
      </c>
      <c r="E29" s="7" t="n">
        <v>16322.88</v>
      </c>
      <c r="F29" s="8" t="n">
        <v>0.0102</v>
      </c>
      <c r="G29" s="39" t="n"/>
    </row>
    <row r="30">
      <c r="A30" s="38" t="inlineStr">
        <is>
          <t>Eternal Ltd.</t>
        </is>
      </c>
      <c r="B30" s="17" t="inlineStr">
        <is>
          <t>INE758T01015</t>
        </is>
      </c>
      <c r="C30" s="17" t="inlineStr">
        <is>
          <t>Retailing</t>
        </is>
      </c>
      <c r="D30" s="156" t="n">
        <v>4966400</v>
      </c>
      <c r="E30" s="7" t="n">
        <v>16165.63</v>
      </c>
      <c r="F30" s="8" t="n">
        <v>0.0101</v>
      </c>
      <c r="G30" s="39" t="n"/>
    </row>
    <row r="31">
      <c r="A31" s="38" t="inlineStr">
        <is>
          <t>Marico Ltd.</t>
        </is>
      </c>
      <c r="B31" s="17" t="inlineStr">
        <is>
          <t>INE196A01026</t>
        </is>
      </c>
      <c r="C31" s="17" t="inlineStr">
        <is>
          <t>Agricultural Food &amp; other Products</t>
        </is>
      </c>
      <c r="D31" s="156" t="n">
        <v>2233200</v>
      </c>
      <c r="E31" s="7" t="n">
        <v>15574.34</v>
      </c>
      <c r="F31" s="8" t="n">
        <v>0.0097</v>
      </c>
      <c r="G31" s="39" t="n"/>
    </row>
    <row r="32">
      <c r="A32" s="38" t="inlineStr">
        <is>
          <t>Britannia Industries Ltd.</t>
        </is>
      </c>
      <c r="B32" s="17" t="inlineStr">
        <is>
          <t>INE216A01030</t>
        </is>
      </c>
      <c r="C32" s="17" t="inlineStr">
        <is>
          <t>Food Products</t>
        </is>
      </c>
      <c r="D32" s="156" t="n">
        <v>241875</v>
      </c>
      <c r="E32" s="7" t="n">
        <v>14490.73</v>
      </c>
      <c r="F32" s="8" t="n">
        <v>0.008999999999999999</v>
      </c>
      <c r="G32" s="39" t="n"/>
    </row>
    <row r="33">
      <c r="A33" s="38" t="inlineStr">
        <is>
          <t>Canara Bank</t>
        </is>
      </c>
      <c r="B33" s="17" t="inlineStr">
        <is>
          <t>INE476A01022</t>
        </is>
      </c>
      <c r="C33" s="17" t="inlineStr">
        <is>
          <t>Banks</t>
        </is>
      </c>
      <c r="D33" s="156" t="n">
        <v>11542500</v>
      </c>
      <c r="E33" s="7" t="n">
        <v>14279.23</v>
      </c>
      <c r="F33" s="8" t="n">
        <v>0.0089</v>
      </c>
      <c r="G33" s="39" t="n"/>
    </row>
    <row r="34">
      <c r="A34" s="38" t="inlineStr">
        <is>
          <t>RBL Bank Ltd.</t>
        </is>
      </c>
      <c r="B34" s="17" t="inlineStr">
        <is>
          <t>INE976G01028</t>
        </is>
      </c>
      <c r="C34" s="17" t="inlineStr">
        <is>
          <t>Banks</t>
        </is>
      </c>
      <c r="D34" s="156" t="n">
        <v>5130800</v>
      </c>
      <c r="E34" s="7" t="n">
        <v>14225.14</v>
      </c>
      <c r="F34" s="8" t="n">
        <v>0.0089</v>
      </c>
      <c r="G34" s="39" t="n"/>
    </row>
    <row r="35">
      <c r="A35" s="38" t="inlineStr">
        <is>
          <t>NMDC Ltd.</t>
        </is>
      </c>
      <c r="B35" s="17" t="inlineStr">
        <is>
          <t>INE584A01023</t>
        </is>
      </c>
      <c r="C35" s="17" t="inlineStr">
        <is>
          <t>Minerals &amp; Mining</t>
        </is>
      </c>
      <c r="D35" s="156" t="n">
        <v>17550000</v>
      </c>
      <c r="E35" s="7" t="n">
        <v>13399.43</v>
      </c>
      <c r="F35" s="8" t="n">
        <v>0.0083</v>
      </c>
      <c r="G35" s="39" t="n"/>
    </row>
    <row r="36">
      <c r="A36" s="38" t="inlineStr">
        <is>
          <t>Adani Green Energy Ltd.</t>
        </is>
      </c>
      <c r="B36" s="17" t="inlineStr">
        <is>
          <t>INE364U01010</t>
        </is>
      </c>
      <c r="C36" s="17" t="inlineStr">
        <is>
          <t>Power</t>
        </is>
      </c>
      <c r="D36" s="156" t="n">
        <v>1284600</v>
      </c>
      <c r="E36" s="7" t="n">
        <v>13190.92</v>
      </c>
      <c r="F36" s="8" t="n">
        <v>0.008200000000000001</v>
      </c>
      <c r="G36" s="39" t="n"/>
    </row>
    <row r="37">
      <c r="A37" s="38" t="inlineStr">
        <is>
          <t>Yes Bank Ltd.</t>
        </is>
      </c>
      <c r="B37" s="17" t="inlineStr">
        <is>
          <t>INE528G01035</t>
        </is>
      </c>
      <c r="C37" s="17" t="inlineStr">
        <is>
          <t>Banks</t>
        </is>
      </c>
      <c r="D37" s="156" t="n">
        <v>61515800</v>
      </c>
      <c r="E37" s="7" t="n">
        <v>13072.11</v>
      </c>
      <c r="F37" s="8" t="n">
        <v>0.0081</v>
      </c>
      <c r="G37" s="39" t="n"/>
    </row>
    <row r="38">
      <c r="A38" s="38" t="inlineStr">
        <is>
          <t>Power Finance Corporation Ltd.</t>
        </is>
      </c>
      <c r="B38" s="17" t="inlineStr">
        <is>
          <t>INE134E01011</t>
        </is>
      </c>
      <c r="C38" s="17" t="inlineStr">
        <is>
          <t>Finance</t>
        </is>
      </c>
      <c r="D38" s="156" t="n">
        <v>3168100</v>
      </c>
      <c r="E38" s="7" t="n">
        <v>12997.13</v>
      </c>
      <c r="F38" s="8" t="n">
        <v>0.0081</v>
      </c>
      <c r="G38" s="39" t="n"/>
    </row>
    <row r="39">
      <c r="A39" s="38" t="inlineStr">
        <is>
          <t>Glenmark Pharmaceuticals Ltd.</t>
        </is>
      </c>
      <c r="B39" s="17" t="inlineStr">
        <is>
          <t>INE935A01035</t>
        </is>
      </c>
      <c r="C39" s="17" t="inlineStr">
        <is>
          <t>Pharmaceuticals &amp; Biotechnology</t>
        </is>
      </c>
      <c r="D39" s="156" t="n">
        <v>662625</v>
      </c>
      <c r="E39" s="7" t="n">
        <v>12939.08</v>
      </c>
      <c r="F39" s="8" t="n">
        <v>0.0081</v>
      </c>
      <c r="G39" s="39" t="n"/>
    </row>
    <row r="40">
      <c r="A40" s="38" t="inlineStr">
        <is>
          <t>Sammaan Capital Ltd.</t>
        </is>
      </c>
      <c r="B40" s="17" t="inlineStr">
        <is>
          <t>INE148I01020</t>
        </is>
      </c>
      <c r="C40" s="17" t="inlineStr">
        <is>
          <t>Finance</t>
        </is>
      </c>
      <c r="D40" s="156" t="n">
        <v>7761500</v>
      </c>
      <c r="E40" s="7" t="n">
        <v>12485.15</v>
      </c>
      <c r="F40" s="8" t="n">
        <v>0.0078</v>
      </c>
      <c r="G40" s="39" t="n"/>
    </row>
    <row r="41">
      <c r="A41" s="38" t="inlineStr">
        <is>
          <t>Maruti Suzuki India Ltd.</t>
        </is>
      </c>
      <c r="B41" s="17" t="inlineStr">
        <is>
          <t>INE585B01010</t>
        </is>
      </c>
      <c r="C41" s="17" t="inlineStr">
        <is>
          <t>Automobiles</t>
        </is>
      </c>
      <c r="D41" s="156" t="n">
        <v>75250</v>
      </c>
      <c r="E41" s="7" t="n">
        <v>12061.82</v>
      </c>
      <c r="F41" s="8" t="n">
        <v>0.0075</v>
      </c>
      <c r="G41" s="39" t="n"/>
    </row>
    <row r="42">
      <c r="A42" s="38" t="inlineStr">
        <is>
          <t>Adani Energy Solutions Ltd.</t>
        </is>
      </c>
      <c r="B42" s="17" t="inlineStr">
        <is>
          <t>INE931S01010</t>
        </is>
      </c>
      <c r="C42" s="17" t="inlineStr">
        <is>
          <t>Power</t>
        </is>
      </c>
      <c r="D42" s="156" t="n">
        <v>1360125</v>
      </c>
      <c r="E42" s="7" t="n">
        <v>11863.69</v>
      </c>
      <c r="F42" s="8" t="n">
        <v>0.0074</v>
      </c>
      <c r="G42" s="39" t="n"/>
    </row>
    <row r="43">
      <c r="A43" s="38" t="inlineStr">
        <is>
          <t>Coforge Ltd.</t>
        </is>
      </c>
      <c r="B43" s="17" t="inlineStr">
        <is>
          <t>INE591G01025</t>
        </is>
      </c>
      <c r="C43" s="17" t="inlineStr">
        <is>
          <t>IT - Software</t>
        </is>
      </c>
      <c r="D43" s="156" t="n">
        <v>728250</v>
      </c>
      <c r="E43" s="7" t="n">
        <v>11586.46</v>
      </c>
      <c r="F43" s="8" t="n">
        <v>0.0072</v>
      </c>
      <c r="G43" s="39" t="n"/>
    </row>
    <row r="44">
      <c r="A44" s="38" t="inlineStr">
        <is>
          <t>Mahindra &amp; Mahindra Ltd.</t>
        </is>
      </c>
      <c r="B44" s="17" t="inlineStr">
        <is>
          <t>INE101A01026</t>
        </is>
      </c>
      <c r="C44" s="17" t="inlineStr">
        <is>
          <t>Automobiles</t>
        </is>
      </c>
      <c r="D44" s="156" t="n">
        <v>322000</v>
      </c>
      <c r="E44" s="7" t="n">
        <v>11034.94</v>
      </c>
      <c r="F44" s="8" t="n">
        <v>0.0069</v>
      </c>
      <c r="G44" s="39" t="n"/>
    </row>
    <row r="45">
      <c r="A45" s="38" t="inlineStr">
        <is>
          <t>NTPC Ltd.</t>
        </is>
      </c>
      <c r="B45" s="17" t="inlineStr">
        <is>
          <t>INE733E01010</t>
        </is>
      </c>
      <c r="C45" s="17" t="inlineStr">
        <is>
          <t>Power</t>
        </is>
      </c>
      <c r="D45" s="156" t="n">
        <v>3126000</v>
      </c>
      <c r="E45" s="7" t="n">
        <v>10642.47</v>
      </c>
      <c r="F45" s="8" t="n">
        <v>0.0066</v>
      </c>
      <c r="G45" s="39" t="n"/>
    </row>
    <row r="46">
      <c r="A46" s="38" t="inlineStr">
        <is>
          <t>The Federal Bank Ltd.</t>
        </is>
      </c>
      <c r="B46" s="17" t="inlineStr">
        <is>
          <t>INE171A01029</t>
        </is>
      </c>
      <c r="C46" s="17" t="inlineStr">
        <is>
          <t>Banks</t>
        </is>
      </c>
      <c r="D46" s="156" t="n">
        <v>5380000</v>
      </c>
      <c r="E46" s="7" t="n">
        <v>10379.63</v>
      </c>
      <c r="F46" s="8" t="n">
        <v>0.0065</v>
      </c>
      <c r="G46" s="39" t="n"/>
    </row>
    <row r="47">
      <c r="A47" s="38" t="inlineStr">
        <is>
          <t>Bharat Electronics Ltd.</t>
        </is>
      </c>
      <c r="B47" s="17" t="inlineStr">
        <is>
          <t>INE263A01024</t>
        </is>
      </c>
      <c r="C47" s="17" t="inlineStr">
        <is>
          <t>Aerospace &amp; Defense</t>
        </is>
      </c>
      <c r="D47" s="156" t="n">
        <v>2550750</v>
      </c>
      <c r="E47" s="7" t="n">
        <v>10303.75</v>
      </c>
      <c r="F47" s="8" t="n">
        <v>0.0064</v>
      </c>
      <c r="G47" s="39" t="n"/>
    </row>
    <row r="48">
      <c r="A48" s="38" t="inlineStr">
        <is>
          <t>Oil &amp; Natural Gas Corporation Ltd.</t>
        </is>
      </c>
      <c r="B48" s="17" t="inlineStr">
        <is>
          <t>INE213A01029</t>
        </is>
      </c>
      <c r="C48" s="17" t="inlineStr">
        <is>
          <t>Oil</t>
        </is>
      </c>
      <c r="D48" s="156" t="n">
        <v>4169250</v>
      </c>
      <c r="E48" s="7" t="n">
        <v>9985.35</v>
      </c>
      <c r="F48" s="8" t="n">
        <v>0.0062</v>
      </c>
      <c r="G48" s="39" t="n"/>
    </row>
    <row r="49">
      <c r="A49" s="38" t="inlineStr">
        <is>
          <t>Indus Towers Ltd.</t>
        </is>
      </c>
      <c r="B49" s="17" t="inlineStr">
        <is>
          <t>INE121J01017</t>
        </is>
      </c>
      <c r="C49" s="17" t="inlineStr">
        <is>
          <t>Telecom - Services</t>
        </is>
      </c>
      <c r="D49" s="156" t="n">
        <v>2879800</v>
      </c>
      <c r="E49" s="7" t="n">
        <v>9874.83</v>
      </c>
      <c r="F49" s="8" t="n">
        <v>0.0062</v>
      </c>
      <c r="G49" s="39" t="n"/>
    </row>
    <row r="50">
      <c r="A50" s="38" t="inlineStr">
        <is>
          <t>Bank of Baroda</t>
        </is>
      </c>
      <c r="B50" s="17" t="inlineStr">
        <is>
          <t>INE028A01039</t>
        </is>
      </c>
      <c r="C50" s="17" t="inlineStr">
        <is>
          <t>Banks</t>
        </is>
      </c>
      <c r="D50" s="156" t="n">
        <v>3814200</v>
      </c>
      <c r="E50" s="7" t="n">
        <v>9861.23</v>
      </c>
      <c r="F50" s="8" t="n">
        <v>0.0061</v>
      </c>
      <c r="G50" s="39" t="n"/>
    </row>
    <row r="51">
      <c r="A51" s="38" t="inlineStr">
        <is>
          <t>Max Healthcare Institute Ltd.</t>
        </is>
      </c>
      <c r="B51" s="17" t="inlineStr">
        <is>
          <t>INE027H01010</t>
        </is>
      </c>
      <c r="C51" s="17" t="inlineStr">
        <is>
          <t>Healthcare Services</t>
        </is>
      </c>
      <c r="D51" s="156" t="n">
        <v>880950</v>
      </c>
      <c r="E51" s="7" t="n">
        <v>9819.950000000001</v>
      </c>
      <c r="F51" s="8" t="n">
        <v>0.0061</v>
      </c>
      <c r="G51" s="39" t="n"/>
    </row>
    <row r="52">
      <c r="A52" s="38" t="inlineStr">
        <is>
          <t>Titan Company Ltd.</t>
        </is>
      </c>
      <c r="B52" s="17" t="inlineStr">
        <is>
          <t>INE280A01028</t>
        </is>
      </c>
      <c r="C52" s="17" t="inlineStr">
        <is>
          <t>Consumer Durables</t>
        </is>
      </c>
      <c r="D52" s="156" t="n">
        <v>291375</v>
      </c>
      <c r="E52" s="7" t="n">
        <v>9810.6</v>
      </c>
      <c r="F52" s="8" t="n">
        <v>0.0061</v>
      </c>
      <c r="G52" s="39" t="n"/>
    </row>
    <row r="53">
      <c r="A53" s="38" t="inlineStr">
        <is>
          <t>Adani Enterprises Ltd.</t>
        </is>
      </c>
      <c r="B53" s="17" t="inlineStr">
        <is>
          <t>INE423A01024</t>
        </is>
      </c>
      <c r="C53" s="17" t="inlineStr">
        <is>
          <t>Metals &amp; Minerals Trading</t>
        </is>
      </c>
      <c r="D53" s="156" t="n">
        <v>388500</v>
      </c>
      <c r="E53" s="7" t="n">
        <v>9735.42</v>
      </c>
      <c r="F53" s="8" t="n">
        <v>0.0061</v>
      </c>
      <c r="G53" s="39" t="n"/>
    </row>
    <row r="54">
      <c r="A54" s="38" t="inlineStr">
        <is>
          <t>Bharat Heavy Electricals Ltd.</t>
        </is>
      </c>
      <c r="B54" s="17" t="inlineStr">
        <is>
          <t>INE257A01026</t>
        </is>
      </c>
      <c r="C54" s="17" t="inlineStr">
        <is>
          <t>Electrical Equipment</t>
        </is>
      </c>
      <c r="D54" s="156" t="n">
        <v>4079250</v>
      </c>
      <c r="E54" s="7" t="n">
        <v>9726.969999999999</v>
      </c>
      <c r="F54" s="8" t="n">
        <v>0.0061</v>
      </c>
      <c r="G54" s="39" t="n"/>
    </row>
    <row r="55">
      <c r="A55" s="38" t="inlineStr">
        <is>
          <t>Grasim Industries Ltd.</t>
        </is>
      </c>
      <c r="B55" s="17" t="inlineStr">
        <is>
          <t>INE047A01021</t>
        </is>
      </c>
      <c r="C55" s="17" t="inlineStr">
        <is>
          <t>Cement &amp; Cement Products</t>
        </is>
      </c>
      <c r="D55" s="156" t="n">
        <v>336000</v>
      </c>
      <c r="E55" s="7" t="n">
        <v>9263.18</v>
      </c>
      <c r="F55" s="8" t="n">
        <v>0.0058</v>
      </c>
      <c r="G55" s="39" t="n"/>
    </row>
    <row r="56">
      <c r="A56" s="38" t="inlineStr">
        <is>
          <t>Jio Financial Services Ltd.</t>
        </is>
      </c>
      <c r="B56" s="17" t="inlineStr">
        <is>
          <t>INE758E01017</t>
        </is>
      </c>
      <c r="C56" s="17" t="inlineStr">
        <is>
          <t>Finance</t>
        </is>
      </c>
      <c r="D56" s="156" t="n">
        <v>3106700</v>
      </c>
      <c r="E56" s="7" t="n">
        <v>9108.84</v>
      </c>
      <c r="F56" s="8" t="n">
        <v>0.0057</v>
      </c>
      <c r="G56" s="39" t="n"/>
    </row>
    <row r="57">
      <c r="A57" s="38" t="inlineStr">
        <is>
          <t>Shriram Finance Ltd.</t>
        </is>
      </c>
      <c r="B57" s="17" t="inlineStr">
        <is>
          <t>INE721A01047</t>
        </is>
      </c>
      <c r="C57" s="17" t="inlineStr">
        <is>
          <t>Finance</t>
        </is>
      </c>
      <c r="D57" s="156" t="n">
        <v>1429725</v>
      </c>
      <c r="E57" s="7" t="n">
        <v>8808.540000000001</v>
      </c>
      <c r="F57" s="8" t="n">
        <v>0.0055</v>
      </c>
      <c r="G57" s="39" t="n"/>
    </row>
    <row r="58">
      <c r="A58" s="38" t="inlineStr">
        <is>
          <t>Apollo Hospitals Enterprise Ltd.</t>
        </is>
      </c>
      <c r="B58" s="17" t="inlineStr">
        <is>
          <t>INE437A01024</t>
        </is>
      </c>
      <c r="C58" s="17" t="inlineStr">
        <is>
          <t>Healthcare Services</t>
        </is>
      </c>
      <c r="D58" s="156" t="n">
        <v>111375</v>
      </c>
      <c r="E58" s="7" t="n">
        <v>8251.77</v>
      </c>
      <c r="F58" s="8" t="n">
        <v>0.0051</v>
      </c>
      <c r="G58" s="39" t="n"/>
    </row>
    <row r="59">
      <c r="A59" s="38" t="inlineStr">
        <is>
          <t>Crompton Greaves Cons Electrical Ltd.</t>
        </is>
      </c>
      <c r="B59" s="17" t="inlineStr">
        <is>
          <t>INE299U01018</t>
        </is>
      </c>
      <c r="C59" s="17" t="inlineStr">
        <is>
          <t>Consumer Durables</t>
        </is>
      </c>
      <c r="D59" s="156" t="n">
        <v>2763000</v>
      </c>
      <c r="E59" s="7" t="n">
        <v>8048.62</v>
      </c>
      <c r="F59" s="8" t="n">
        <v>0.005</v>
      </c>
      <c r="G59" s="39" t="n"/>
    </row>
    <row r="60">
      <c r="A60" s="38" t="inlineStr">
        <is>
          <t>Bajaj Finserv Ltd.</t>
        </is>
      </c>
      <c r="B60" s="17" t="inlineStr">
        <is>
          <t>INE918I01026</t>
        </is>
      </c>
      <c r="C60" s="17" t="inlineStr">
        <is>
          <t>Finance</t>
        </is>
      </c>
      <c r="D60" s="156" t="n">
        <v>400500</v>
      </c>
      <c r="E60" s="7" t="n">
        <v>8035.63</v>
      </c>
      <c r="F60" s="8" t="n">
        <v>0.005</v>
      </c>
      <c r="G60" s="39" t="n"/>
    </row>
    <row r="61">
      <c r="A61" s="38" t="inlineStr">
        <is>
          <t>IIFL Finance Ltd.</t>
        </is>
      </c>
      <c r="B61" s="17" t="inlineStr">
        <is>
          <t>INE530B01024</t>
        </is>
      </c>
      <c r="C61" s="17" t="inlineStr">
        <is>
          <t>Finance</t>
        </is>
      </c>
      <c r="D61" s="156" t="n">
        <v>1725900</v>
      </c>
      <c r="E61" s="7" t="n">
        <v>7799.34</v>
      </c>
      <c r="F61" s="8" t="n">
        <v>0.0049</v>
      </c>
      <c r="G61" s="39" t="n"/>
    </row>
    <row r="62">
      <c r="A62" s="38" t="inlineStr">
        <is>
          <t>DLF Ltd.</t>
        </is>
      </c>
      <c r="B62" s="17" t="inlineStr">
        <is>
          <t>INE271C01023</t>
        </is>
      </c>
      <c r="C62" s="17" t="inlineStr">
        <is>
          <t>Realty</t>
        </is>
      </c>
      <c r="D62" s="156" t="n">
        <v>1053525</v>
      </c>
      <c r="E62" s="7" t="n">
        <v>7511.63</v>
      </c>
      <c r="F62" s="8" t="n">
        <v>0.0047</v>
      </c>
      <c r="G62" s="39" t="n"/>
    </row>
    <row r="63">
      <c r="A63" s="38" t="inlineStr">
        <is>
          <t>Exide Industries Ltd.</t>
        </is>
      </c>
      <c r="B63" s="17" t="inlineStr">
        <is>
          <t>INE302A01020</t>
        </is>
      </c>
      <c r="C63" s="17" t="inlineStr">
        <is>
          <t>Auto Components</t>
        </is>
      </c>
      <c r="D63" s="156" t="n">
        <v>1868400</v>
      </c>
      <c r="E63" s="7" t="n">
        <v>7300.77</v>
      </c>
      <c r="F63" s="8" t="n">
        <v>0.0045</v>
      </c>
      <c r="G63" s="39" t="n"/>
    </row>
    <row r="64">
      <c r="A64" s="38" t="inlineStr">
        <is>
          <t>Kalyan Jewellers India Ltd.</t>
        </is>
      </c>
      <c r="B64" s="17" t="inlineStr">
        <is>
          <t>INE303R01014</t>
        </is>
      </c>
      <c r="C64" s="17" t="inlineStr">
        <is>
          <t>Consumer Durables</t>
        </is>
      </c>
      <c r="D64" s="156" t="n">
        <v>1583900</v>
      </c>
      <c r="E64" s="7" t="n">
        <v>7195.66</v>
      </c>
      <c r="F64" s="8" t="n">
        <v>0.0045</v>
      </c>
      <c r="G64" s="39" t="n"/>
    </row>
    <row r="65">
      <c r="A65" s="38" t="inlineStr">
        <is>
          <t>VARUN BEVERAGES LIMITED</t>
        </is>
      </c>
      <c r="B65" s="17" t="inlineStr">
        <is>
          <t>INE200M01039</t>
        </is>
      </c>
      <c r="C65" s="17" t="inlineStr">
        <is>
          <t>Beverages</t>
        </is>
      </c>
      <c r="D65" s="156" t="n">
        <v>1620525</v>
      </c>
      <c r="E65" s="7" t="n">
        <v>7190.27</v>
      </c>
      <c r="F65" s="8" t="n">
        <v>0.0045</v>
      </c>
      <c r="G65" s="39" t="n"/>
    </row>
    <row r="66">
      <c r="A66" s="38" t="inlineStr">
        <is>
          <t>Power Grid Corporation of India Ltd.</t>
        </is>
      </c>
      <c r="B66" s="17" t="inlineStr">
        <is>
          <t>INE752E01010</t>
        </is>
      </c>
      <c r="C66" s="17" t="inlineStr">
        <is>
          <t>Power</t>
        </is>
      </c>
      <c r="D66" s="156" t="n">
        <v>2530800</v>
      </c>
      <c r="E66" s="7" t="n">
        <v>7092.57</v>
      </c>
      <c r="F66" s="8" t="n">
        <v>0.0044</v>
      </c>
      <c r="G66" s="39" t="n"/>
    </row>
    <row r="67">
      <c r="A67" s="38" t="inlineStr">
        <is>
          <t>Cipla Ltd.</t>
        </is>
      </c>
      <c r="B67" s="17" t="inlineStr">
        <is>
          <t>INE059A01026</t>
        </is>
      </c>
      <c r="C67" s="17" t="inlineStr">
        <is>
          <t>Pharmaceuticals &amp; Biotechnology</t>
        </is>
      </c>
      <c r="D67" s="156" t="n">
        <v>470250</v>
      </c>
      <c r="E67" s="7" t="n">
        <v>7069.27</v>
      </c>
      <c r="F67" s="8" t="n">
        <v>0.0044</v>
      </c>
      <c r="G67" s="39" t="n"/>
    </row>
    <row r="68">
      <c r="A68" s="38" t="inlineStr">
        <is>
          <t>ITC Ltd.</t>
        </is>
      </c>
      <c r="B68" s="17" t="inlineStr">
        <is>
          <t>INE154A01025</t>
        </is>
      </c>
      <c r="C68" s="17" t="inlineStr">
        <is>
          <t>Diversified FMCG</t>
        </is>
      </c>
      <c r="D68" s="156" t="n">
        <v>1752000</v>
      </c>
      <c r="E68" s="7" t="n">
        <v>7035.16</v>
      </c>
      <c r="F68" s="8" t="n">
        <v>0.0044</v>
      </c>
      <c r="G68" s="39" t="n"/>
    </row>
    <row r="69">
      <c r="A69" s="38" t="inlineStr">
        <is>
          <t>Punjab National Bank</t>
        </is>
      </c>
      <c r="B69" s="17" t="inlineStr">
        <is>
          <t>INE160A01022</t>
        </is>
      </c>
      <c r="C69" s="17" t="inlineStr">
        <is>
          <t>Banks</t>
        </is>
      </c>
      <c r="D69" s="156" t="n">
        <v>6144000</v>
      </c>
      <c r="E69" s="7" t="n">
        <v>6932.28</v>
      </c>
      <c r="F69" s="8" t="n">
        <v>0.0043</v>
      </c>
      <c r="G69" s="39" t="n"/>
    </row>
    <row r="70">
      <c r="A70" s="38" t="inlineStr">
        <is>
          <t>HFCL Ltd.</t>
        </is>
      </c>
      <c r="B70" s="17" t="inlineStr">
        <is>
          <t>INE548A01028</t>
        </is>
      </c>
      <c r="C70" s="17" t="inlineStr">
        <is>
          <t>Telecom - Services</t>
        </is>
      </c>
      <c r="D70" s="156" t="n">
        <v>9281550</v>
      </c>
      <c r="E70" s="7" t="n">
        <v>6764.39</v>
      </c>
      <c r="F70" s="8" t="n">
        <v>0.0042</v>
      </c>
      <c r="G70" s="39" t="n"/>
    </row>
    <row r="71">
      <c r="A71" s="38" t="inlineStr">
        <is>
          <t>Coal India Ltd.</t>
        </is>
      </c>
      <c r="B71" s="17" t="inlineStr">
        <is>
          <t>INE522F01014</t>
        </is>
      </c>
      <c r="C71" s="17" t="inlineStr">
        <is>
          <t>Consumable Fuels</t>
        </is>
      </c>
      <c r="D71" s="156" t="n">
        <v>1726650</v>
      </c>
      <c r="E71" s="7" t="n">
        <v>6733.07</v>
      </c>
      <c r="F71" s="8" t="n">
        <v>0.0042</v>
      </c>
      <c r="G71" s="39" t="n"/>
    </row>
    <row r="72">
      <c r="A72" s="38" t="inlineStr">
        <is>
          <t>Dixon Technologies (India) Ltd.</t>
        </is>
      </c>
      <c r="B72" s="17" t="inlineStr">
        <is>
          <t>INE935N01020</t>
        </is>
      </c>
      <c r="C72" s="17" t="inlineStr">
        <is>
          <t>Consumer Durables</t>
        </is>
      </c>
      <c r="D72" s="156" t="n">
        <v>40850</v>
      </c>
      <c r="E72" s="7" t="n">
        <v>6667.54</v>
      </c>
      <c r="F72" s="8" t="n">
        <v>0.0042</v>
      </c>
      <c r="G72" s="39" t="n"/>
    </row>
    <row r="73">
      <c r="A73" s="38" t="inlineStr">
        <is>
          <t>GMR Airports Ltd.</t>
        </is>
      </c>
      <c r="B73" s="17" t="inlineStr">
        <is>
          <t>INE776C01039</t>
        </is>
      </c>
      <c r="C73" s="17" t="inlineStr">
        <is>
          <t>Transport Infrastructure</t>
        </is>
      </c>
      <c r="D73" s="156" t="n">
        <v>7616700</v>
      </c>
      <c r="E73" s="7" t="n">
        <v>6641.76</v>
      </c>
      <c r="F73" s="8" t="n">
        <v>0.0041</v>
      </c>
      <c r="G73" s="39" t="n"/>
    </row>
    <row r="74">
      <c r="A74" s="38" t="inlineStr">
        <is>
          <t>Aurobindo Pharma Ltd.</t>
        </is>
      </c>
      <c r="B74" s="17" t="inlineStr">
        <is>
          <t>INE406A01037</t>
        </is>
      </c>
      <c r="C74" s="17" t="inlineStr">
        <is>
          <t>Pharmaceuticals &amp; Biotechnology</t>
        </is>
      </c>
      <c r="D74" s="156" t="n">
        <v>602800</v>
      </c>
      <c r="E74" s="7" t="n">
        <v>6533.75</v>
      </c>
      <c r="F74" s="8" t="n">
        <v>0.0041</v>
      </c>
      <c r="G74" s="39" t="n"/>
    </row>
    <row r="75">
      <c r="A75" s="38" t="inlineStr">
        <is>
          <t>Ultratech Cement Ltd.</t>
        </is>
      </c>
      <c r="B75" s="17" t="inlineStr">
        <is>
          <t>INE481G01011</t>
        </is>
      </c>
      <c r="C75" s="17" t="inlineStr">
        <is>
          <t>Cement &amp; Cement Products</t>
        </is>
      </c>
      <c r="D75" s="156" t="n">
        <v>53250</v>
      </c>
      <c r="E75" s="7" t="n">
        <v>6508.22</v>
      </c>
      <c r="F75" s="8" t="n">
        <v>0.0041</v>
      </c>
      <c r="G75" s="39" t="n"/>
    </row>
    <row r="76">
      <c r="A76" s="38" t="inlineStr">
        <is>
          <t>SRF Ltd.</t>
        </is>
      </c>
      <c r="B76" s="17" t="inlineStr">
        <is>
          <t>INE647A01010</t>
        </is>
      </c>
      <c r="C76" s="17" t="inlineStr">
        <is>
          <t>Chemicals &amp; Petrochemicals</t>
        </is>
      </c>
      <c r="D76" s="156" t="n">
        <v>220400</v>
      </c>
      <c r="E76" s="7" t="n">
        <v>6223.21</v>
      </c>
      <c r="F76" s="8" t="n">
        <v>0.0039</v>
      </c>
      <c r="G76" s="39" t="n"/>
    </row>
    <row r="77">
      <c r="A77" s="38" t="inlineStr">
        <is>
          <t>Persistent Systems Ltd.</t>
        </is>
      </c>
      <c r="B77" s="17" t="inlineStr">
        <is>
          <t>INE262H01021</t>
        </is>
      </c>
      <c r="C77" s="17" t="inlineStr">
        <is>
          <t>IT - Software</t>
        </is>
      </c>
      <c r="D77" s="156" t="n">
        <v>128100</v>
      </c>
      <c r="E77" s="7" t="n">
        <v>6177.62</v>
      </c>
      <c r="F77" s="8" t="n">
        <v>0.0038</v>
      </c>
      <c r="G77" s="39" t="n"/>
    </row>
    <row r="78">
      <c r="A78" s="38" t="inlineStr">
        <is>
          <t>Solar Industries India Ltd.</t>
        </is>
      </c>
      <c r="B78" s="17" t="inlineStr">
        <is>
          <t>INE343H01029</t>
        </is>
      </c>
      <c r="C78" s="17" t="inlineStr">
        <is>
          <t>Chemicals &amp; Petrochemicals</t>
        </is>
      </c>
      <c r="D78" s="156" t="n">
        <v>45150</v>
      </c>
      <c r="E78" s="7" t="n">
        <v>6016.69</v>
      </c>
      <c r="F78" s="8" t="n">
        <v>0.0037</v>
      </c>
      <c r="G78" s="39" t="n"/>
    </row>
    <row r="79">
      <c r="A79" s="38" t="inlineStr">
        <is>
          <t>Patanjali Foods Ltd.</t>
        </is>
      </c>
      <c r="B79" s="17" t="inlineStr">
        <is>
          <t>INE619A01035</t>
        </is>
      </c>
      <c r="C79" s="17" t="inlineStr">
        <is>
          <t>Agricultural Food &amp; other Products</t>
        </is>
      </c>
      <c r="D79" s="156" t="n">
        <v>1036800</v>
      </c>
      <c r="E79" s="7" t="n">
        <v>5969.89</v>
      </c>
      <c r="F79" s="8" t="n">
        <v>0.0037</v>
      </c>
      <c r="G79" s="39" t="n"/>
    </row>
    <row r="80">
      <c r="A80" s="38" t="inlineStr">
        <is>
          <t>PNB Housing Finance Ltd.</t>
        </is>
      </c>
      <c r="B80" s="17" t="inlineStr">
        <is>
          <t>INE572E01012</t>
        </is>
      </c>
      <c r="C80" s="17" t="inlineStr">
        <is>
          <t>Finance</t>
        </is>
      </c>
      <c r="D80" s="156" t="n">
        <v>684450</v>
      </c>
      <c r="E80" s="7" t="n">
        <v>5910.91</v>
      </c>
      <c r="F80" s="8" t="n">
        <v>0.0037</v>
      </c>
      <c r="G80" s="39" t="n"/>
    </row>
    <row r="81">
      <c r="A81" s="38" t="inlineStr">
        <is>
          <t>Jubilant Foodworks Ltd.</t>
        </is>
      </c>
      <c r="B81" s="17" t="inlineStr">
        <is>
          <t>INE797F01020</t>
        </is>
      </c>
      <c r="C81" s="17" t="inlineStr">
        <is>
          <t>Leisure Services</t>
        </is>
      </c>
      <c r="D81" s="156" t="n">
        <v>938750</v>
      </c>
      <c r="E81" s="7" t="n">
        <v>5795.84</v>
      </c>
      <c r="F81" s="8" t="n">
        <v>0.0036</v>
      </c>
      <c r="G81" s="39" t="n"/>
    </row>
    <row r="82">
      <c r="A82" s="38" t="inlineStr">
        <is>
          <t>LIC Housing Finance Ltd.</t>
        </is>
      </c>
      <c r="B82" s="17" t="inlineStr">
        <is>
          <t>INE115A01026</t>
        </is>
      </c>
      <c r="C82" s="17" t="inlineStr">
        <is>
          <t>Finance</t>
        </is>
      </c>
      <c r="D82" s="156" t="n">
        <v>973000</v>
      </c>
      <c r="E82" s="7" t="n">
        <v>5497.45</v>
      </c>
      <c r="F82" s="8" t="n">
        <v>0.0034</v>
      </c>
      <c r="G82" s="39" t="n"/>
    </row>
    <row r="83">
      <c r="A83" s="38" t="inlineStr">
        <is>
          <t>APL Apollo Tubes Ltd.</t>
        </is>
      </c>
      <c r="B83" s="17" t="inlineStr">
        <is>
          <t>INE702C01027</t>
        </is>
      </c>
      <c r="C83" s="17" t="inlineStr">
        <is>
          <t>Industrial Products</t>
        </is>
      </c>
      <c r="D83" s="156" t="n">
        <v>317450</v>
      </c>
      <c r="E83" s="7" t="n">
        <v>5352.52</v>
      </c>
      <c r="F83" s="8" t="n">
        <v>0.0033</v>
      </c>
      <c r="G83" s="39" t="n"/>
    </row>
    <row r="84">
      <c r="A84" s="38" t="inlineStr">
        <is>
          <t>Tata Motors Ltd.</t>
        </is>
      </c>
      <c r="B84" s="17" t="inlineStr">
        <is>
          <t>INE155A01022</t>
        </is>
      </c>
      <c r="C84" s="17" t="inlineStr">
        <is>
          <t>Automobiles</t>
        </is>
      </c>
      <c r="D84" s="156" t="n">
        <v>776000</v>
      </c>
      <c r="E84" s="7" t="n">
        <v>5278.35</v>
      </c>
      <c r="F84" s="8" t="n">
        <v>0.0033</v>
      </c>
      <c r="G84" s="39" t="n"/>
    </row>
    <row r="85">
      <c r="A85" s="38" t="inlineStr">
        <is>
          <t>Nestle India Ltd.</t>
        </is>
      </c>
      <c r="B85" s="17" t="inlineStr">
        <is>
          <t>INE239A01024</t>
        </is>
      </c>
      <c r="C85" s="17" t="inlineStr">
        <is>
          <t>Food Products</t>
        </is>
      </c>
      <c r="D85" s="156" t="n">
        <v>452000</v>
      </c>
      <c r="E85" s="7" t="n">
        <v>5211.11</v>
      </c>
      <c r="F85" s="8" t="n">
        <v>0.0032</v>
      </c>
      <c r="G85" s="39" t="n"/>
    </row>
    <row r="86">
      <c r="A86" s="38" t="inlineStr">
        <is>
          <t>Petronet LNG Ltd.</t>
        </is>
      </c>
      <c r="B86" s="17" t="inlineStr">
        <is>
          <t>INE347G01014</t>
        </is>
      </c>
      <c r="C86" s="17" t="inlineStr">
        <is>
          <t>Gas</t>
        </is>
      </c>
      <c r="D86" s="156" t="n">
        <v>1832400</v>
      </c>
      <c r="E86" s="7" t="n">
        <v>5108.73</v>
      </c>
      <c r="F86" s="8" t="n">
        <v>0.0032</v>
      </c>
      <c r="G86" s="39" t="n"/>
    </row>
    <row r="87">
      <c r="A87" s="38" t="inlineStr">
        <is>
          <t>Manappuram Finance Ltd.</t>
        </is>
      </c>
      <c r="B87" s="17" t="inlineStr">
        <is>
          <t>INE522D01027</t>
        </is>
      </c>
      <c r="C87" s="17" t="inlineStr">
        <is>
          <t>Finance</t>
        </is>
      </c>
      <c r="D87" s="156" t="n">
        <v>1791000</v>
      </c>
      <c r="E87" s="7" t="n">
        <v>5029.13</v>
      </c>
      <c r="F87" s="8" t="n">
        <v>0.0031</v>
      </c>
      <c r="G87" s="39" t="n"/>
    </row>
    <row r="88">
      <c r="A88" s="38" t="inlineStr">
        <is>
          <t>Eicher Motors Ltd.</t>
        </is>
      </c>
      <c r="B88" s="17" t="inlineStr">
        <is>
          <t>INE066A01021</t>
        </is>
      </c>
      <c r="C88" s="17" t="inlineStr">
        <is>
          <t>Automobiles</t>
        </is>
      </c>
      <c r="D88" s="156" t="n">
        <v>68950</v>
      </c>
      <c r="E88" s="7" t="n">
        <v>4830.29</v>
      </c>
      <c r="F88" s="8" t="n">
        <v>0.003</v>
      </c>
      <c r="G88" s="39" t="n"/>
    </row>
    <row r="89">
      <c r="A89" s="38" t="inlineStr">
        <is>
          <t>The Indian Hotels Company Ltd.</t>
        </is>
      </c>
      <c r="B89" s="17" t="inlineStr">
        <is>
          <t>INE053A01029</t>
        </is>
      </c>
      <c r="C89" s="17" t="inlineStr">
        <is>
          <t>Leisure Services</t>
        </is>
      </c>
      <c r="D89" s="156" t="n">
        <v>654000</v>
      </c>
      <c r="E89" s="7" t="n">
        <v>4710.76</v>
      </c>
      <c r="F89" s="8" t="n">
        <v>0.0029</v>
      </c>
      <c r="G89" s="39" t="n"/>
    </row>
    <row r="90">
      <c r="A90" s="38" t="inlineStr">
        <is>
          <t>PB Fintech Ltd.</t>
        </is>
      </c>
      <c r="B90" s="17" t="inlineStr">
        <is>
          <t>INE417T01026</t>
        </is>
      </c>
      <c r="C90" s="17" t="inlineStr">
        <is>
          <t>Financial Technology (Fintech)</t>
        </is>
      </c>
      <c r="D90" s="156" t="n">
        <v>269850</v>
      </c>
      <c r="E90" s="7" t="n">
        <v>4592.85</v>
      </c>
      <c r="F90" s="8" t="n">
        <v>0.0029</v>
      </c>
      <c r="G90" s="39" t="n"/>
    </row>
    <row r="91">
      <c r="A91" s="38" t="inlineStr">
        <is>
          <t>United Spirits Ltd.</t>
        </is>
      </c>
      <c r="B91" s="17" t="inlineStr">
        <is>
          <t>INE854D01024</t>
        </is>
      </c>
      <c r="C91" s="17" t="inlineStr">
        <is>
          <t>Beverages</t>
        </is>
      </c>
      <c r="D91" s="156" t="n">
        <v>346400</v>
      </c>
      <c r="E91" s="7" t="n">
        <v>4587.38</v>
      </c>
      <c r="F91" s="8" t="n">
        <v>0.0029</v>
      </c>
      <c r="G91" s="39" t="n"/>
    </row>
    <row r="92">
      <c r="A92" s="38" t="inlineStr">
        <is>
          <t>Aditya Birla Capital Ltd.</t>
        </is>
      </c>
      <c r="B92" s="17" t="inlineStr">
        <is>
          <t>INE674K01013</t>
        </is>
      </c>
      <c r="C92" s="17" t="inlineStr">
        <is>
          <t>Finance</t>
        </is>
      </c>
      <c r="D92" s="156" t="n">
        <v>1540700</v>
      </c>
      <c r="E92" s="7" t="n">
        <v>4504.24</v>
      </c>
      <c r="F92" s="8" t="n">
        <v>0.0028</v>
      </c>
      <c r="G92" s="39" t="n"/>
    </row>
    <row r="93">
      <c r="A93" s="38" t="inlineStr">
        <is>
          <t>Larsen &amp; Toubro Ltd.</t>
        </is>
      </c>
      <c r="B93" s="17" t="inlineStr">
        <is>
          <t>INE018A01030</t>
        </is>
      </c>
      <c r="C93" s="17" t="inlineStr">
        <is>
          <t>Construction</t>
        </is>
      </c>
      <c r="D93" s="156" t="n">
        <v>117075</v>
      </c>
      <c r="E93" s="7" t="n">
        <v>4283.77</v>
      </c>
      <c r="F93" s="8" t="n">
        <v>0.0027</v>
      </c>
      <c r="G93" s="39" t="n"/>
    </row>
    <row r="94">
      <c r="A94" s="38" t="inlineStr">
        <is>
          <t>Hindustan Unilever Ltd.</t>
        </is>
      </c>
      <c r="B94" s="17" t="inlineStr">
        <is>
          <t>INE030A01027</t>
        </is>
      </c>
      <c r="C94" s="17" t="inlineStr">
        <is>
          <t>Diversified FMCG</t>
        </is>
      </c>
      <c r="D94" s="156" t="n">
        <v>166500</v>
      </c>
      <c r="E94" s="7" t="n">
        <v>4186.48</v>
      </c>
      <c r="F94" s="8" t="n">
        <v>0.0026</v>
      </c>
      <c r="G94" s="39" t="n"/>
    </row>
    <row r="95">
      <c r="A95" s="38" t="inlineStr">
        <is>
          <t>AU Small Finance Bank Ltd.</t>
        </is>
      </c>
      <c r="B95" s="17" t="inlineStr">
        <is>
          <t>INE949L01017</t>
        </is>
      </c>
      <c r="C95" s="17" t="inlineStr">
        <is>
          <t>Banks</t>
        </is>
      </c>
      <c r="D95" s="156" t="n">
        <v>566000</v>
      </c>
      <c r="E95" s="7" t="n">
        <v>4139.72</v>
      </c>
      <c r="F95" s="8" t="n">
        <v>0.0026</v>
      </c>
      <c r="G95" s="39" t="n"/>
    </row>
    <row r="96">
      <c r="A96" s="38" t="inlineStr">
        <is>
          <t>Godrej Properties Ltd.</t>
        </is>
      </c>
      <c r="B96" s="17" t="inlineStr">
        <is>
          <t>INE484J01027</t>
        </is>
      </c>
      <c r="C96" s="17" t="inlineStr">
        <is>
          <t>Realty</t>
        </is>
      </c>
      <c r="D96" s="156" t="n">
        <v>209550</v>
      </c>
      <c r="E96" s="7" t="n">
        <v>4125.62</v>
      </c>
      <c r="F96" s="8" t="n">
        <v>0.0026</v>
      </c>
      <c r="G96" s="39" t="n"/>
    </row>
    <row r="97">
      <c r="A97" s="38" t="inlineStr">
        <is>
          <t>ICICI Prudential Life Insurance Co Ltd.</t>
        </is>
      </c>
      <c r="B97" s="17" t="inlineStr">
        <is>
          <t>INE726G01019</t>
        </is>
      </c>
      <c r="C97" s="17" t="inlineStr">
        <is>
          <t>Insurance</t>
        </is>
      </c>
      <c r="D97" s="156" t="n">
        <v>674325</v>
      </c>
      <c r="E97" s="7" t="n">
        <v>4013.58</v>
      </c>
      <c r="F97" s="8" t="n">
        <v>0.0025</v>
      </c>
      <c r="G97" s="39" t="n"/>
    </row>
    <row r="98">
      <c r="A98" s="38" t="inlineStr">
        <is>
          <t>Trent Ltd.</t>
        </is>
      </c>
      <c r="B98" s="17" t="inlineStr">
        <is>
          <t>INE849A01020</t>
        </is>
      </c>
      <c r="C98" s="17" t="inlineStr">
        <is>
          <t>Retailing</t>
        </is>
      </c>
      <c r="D98" s="156" t="n">
        <v>78400</v>
      </c>
      <c r="E98" s="7" t="n">
        <v>3667.16</v>
      </c>
      <c r="F98" s="8" t="n">
        <v>0.0023</v>
      </c>
      <c r="G98" s="39" t="n"/>
    </row>
    <row r="99">
      <c r="A99" s="38" t="inlineStr">
        <is>
          <t>Adani Ports &amp; Special Economic Zone Ltd.</t>
        </is>
      </c>
      <c r="B99" s="17" t="inlineStr">
        <is>
          <t>INE742F01042</t>
        </is>
      </c>
      <c r="C99" s="17" t="inlineStr">
        <is>
          <t>Transport Infrastructure</t>
        </is>
      </c>
      <c r="D99" s="156" t="n">
        <v>260775</v>
      </c>
      <c r="E99" s="7" t="n">
        <v>3659.98</v>
      </c>
      <c r="F99" s="8" t="n">
        <v>0.0023</v>
      </c>
      <c r="G99" s="39" t="n"/>
    </row>
    <row r="100">
      <c r="A100" s="38" t="inlineStr">
        <is>
          <t>GAIL (India) Ltd.</t>
        </is>
      </c>
      <c r="B100" s="17" t="inlineStr">
        <is>
          <t>INE129A01019</t>
        </is>
      </c>
      <c r="C100" s="17" t="inlineStr">
        <is>
          <t>Gas</t>
        </is>
      </c>
      <c r="D100" s="156" t="n">
        <v>2056950</v>
      </c>
      <c r="E100" s="7" t="n">
        <v>3626.2</v>
      </c>
      <c r="F100" s="8" t="n">
        <v>0.0023</v>
      </c>
      <c r="G100" s="39" t="n"/>
    </row>
    <row r="101">
      <c r="A101" s="38" t="inlineStr">
        <is>
          <t>Tata Steel Ltd.</t>
        </is>
      </c>
      <c r="B101" s="17" t="inlineStr">
        <is>
          <t>INE081A01020</t>
        </is>
      </c>
      <c r="C101" s="17" t="inlineStr">
        <is>
          <t>Ferrous Metals</t>
        </is>
      </c>
      <c r="D101" s="156" t="n">
        <v>2145000</v>
      </c>
      <c r="E101" s="7" t="n">
        <v>3620.12</v>
      </c>
      <c r="F101" s="8" t="n">
        <v>0.0023</v>
      </c>
      <c r="G101" s="39" t="n"/>
    </row>
    <row r="102">
      <c r="A102" s="38" t="inlineStr">
        <is>
          <t>Tata Consumer Products Ltd.</t>
        </is>
      </c>
      <c r="B102" s="17" t="inlineStr">
        <is>
          <t>INE192A01025</t>
        </is>
      </c>
      <c r="C102" s="17" t="inlineStr">
        <is>
          <t>Agricultural Food &amp; other Products</t>
        </is>
      </c>
      <c r="D102" s="156" t="n">
        <v>314600</v>
      </c>
      <c r="E102" s="7" t="n">
        <v>3552.78</v>
      </c>
      <c r="F102" s="8" t="n">
        <v>0.0022</v>
      </c>
      <c r="G102" s="39" t="n"/>
    </row>
    <row r="103">
      <c r="A103" s="38" t="inlineStr">
        <is>
          <t>Bosch Ltd.</t>
        </is>
      </c>
      <c r="B103" s="17" t="inlineStr">
        <is>
          <t>INE323A01026</t>
        </is>
      </c>
      <c r="C103" s="17" t="inlineStr">
        <is>
          <t>Auto Components</t>
        </is>
      </c>
      <c r="D103" s="156" t="n">
        <v>9000</v>
      </c>
      <c r="E103" s="7" t="n">
        <v>3433.05</v>
      </c>
      <c r="F103" s="8" t="n">
        <v>0.0021</v>
      </c>
      <c r="G103" s="39" t="n"/>
    </row>
    <row r="104">
      <c r="A104" s="38" t="inlineStr">
        <is>
          <t>Tech Mahindra Ltd.</t>
        </is>
      </c>
      <c r="B104" s="17" t="inlineStr">
        <is>
          <t>INE669C01036</t>
        </is>
      </c>
      <c r="C104" s="17" t="inlineStr">
        <is>
          <t>IT - Software</t>
        </is>
      </c>
      <c r="D104" s="156" t="n">
        <v>233400</v>
      </c>
      <c r="E104" s="7" t="n">
        <v>3268.3</v>
      </c>
      <c r="F104" s="8" t="n">
        <v>0.002</v>
      </c>
      <c r="G104" s="39" t="n"/>
    </row>
    <row r="105">
      <c r="A105" s="38" t="inlineStr">
        <is>
          <t>Hindustan Zinc Ltd.</t>
        </is>
      </c>
      <c r="B105" s="17" t="inlineStr">
        <is>
          <t>INE267A01025</t>
        </is>
      </c>
      <c r="C105" s="17" t="inlineStr">
        <is>
          <t>Non - Ferrous Metals</t>
        </is>
      </c>
      <c r="D105" s="156" t="n">
        <v>665175</v>
      </c>
      <c r="E105" s="7" t="n">
        <v>3209.14</v>
      </c>
      <c r="F105" s="8" t="n">
        <v>0.002</v>
      </c>
      <c r="G105" s="39" t="n"/>
    </row>
    <row r="106">
      <c r="A106" s="38" t="inlineStr">
        <is>
          <t>Hindalco Industries Ltd.</t>
        </is>
      </c>
      <c r="B106" s="17" t="inlineStr">
        <is>
          <t>INE038A01020</t>
        </is>
      </c>
      <c r="C106" s="17" t="inlineStr">
        <is>
          <t>Non - Ferrous Metals</t>
        </is>
      </c>
      <c r="D106" s="156" t="n">
        <v>413000</v>
      </c>
      <c r="E106" s="7" t="n">
        <v>3146.85</v>
      </c>
      <c r="F106" s="8" t="n">
        <v>0.002</v>
      </c>
      <c r="G106" s="39" t="n"/>
    </row>
    <row r="107">
      <c r="A107" s="38" t="inlineStr">
        <is>
          <t>Bajaj Finance Ltd.</t>
        </is>
      </c>
      <c r="B107" s="17" t="inlineStr">
        <is>
          <t>INE296A01032</t>
        </is>
      </c>
      <c r="C107" s="17" t="inlineStr">
        <is>
          <t>Finance</t>
        </is>
      </c>
      <c r="D107" s="156" t="n">
        <v>312000</v>
      </c>
      <c r="E107" s="7" t="n">
        <v>3116.57</v>
      </c>
      <c r="F107" s="8" t="n">
        <v>0.0019</v>
      </c>
      <c r="G107" s="39" t="n"/>
    </row>
    <row r="108">
      <c r="A108" s="38" t="inlineStr">
        <is>
          <t>Mazagon Dock Shipbuilders Ltd.</t>
        </is>
      </c>
      <c r="B108" s="17" t="inlineStr">
        <is>
          <t>INE249Z01020</t>
        </is>
      </c>
      <c r="C108" s="17" t="inlineStr">
        <is>
          <t>Industrial Manufacturing</t>
        </is>
      </c>
      <c r="D108" s="156" t="n">
        <v>112525</v>
      </c>
      <c r="E108" s="7" t="n">
        <v>3107.38</v>
      </c>
      <c r="F108" s="8" t="n">
        <v>0.0019</v>
      </c>
      <c r="G108" s="39" t="n"/>
    </row>
    <row r="109">
      <c r="A109" s="38" t="inlineStr">
        <is>
          <t>Divi's Laboratories Ltd.</t>
        </is>
      </c>
      <c r="B109" s="17" t="inlineStr">
        <is>
          <t>INE361B01024</t>
        </is>
      </c>
      <c r="C109" s="17" t="inlineStr">
        <is>
          <t>Pharmaceuticals &amp; Biotechnology</t>
        </is>
      </c>
      <c r="D109" s="156" t="n">
        <v>54500</v>
      </c>
      <c r="E109" s="7" t="n">
        <v>3100.78</v>
      </c>
      <c r="F109" s="8" t="n">
        <v>0.0019</v>
      </c>
      <c r="G109" s="39" t="n"/>
    </row>
    <row r="110">
      <c r="A110" s="38" t="inlineStr">
        <is>
          <t>Sona BLW Precision Forgings Ltd.</t>
        </is>
      </c>
      <c r="B110" s="17" t="inlineStr">
        <is>
          <t>INE073K01018</t>
        </is>
      </c>
      <c r="C110" s="17" t="inlineStr">
        <is>
          <t>Auto Components</t>
        </is>
      </c>
      <c r="D110" s="156" t="n">
        <v>749700</v>
      </c>
      <c r="E110" s="7" t="n">
        <v>3086.89</v>
      </c>
      <c r="F110" s="8" t="n">
        <v>0.0019</v>
      </c>
      <c r="G110" s="39" t="n"/>
    </row>
    <row r="111">
      <c r="A111" s="38" t="inlineStr">
        <is>
          <t>Indian Railway Catering &amp;Tou. Corp. Ltd.</t>
        </is>
      </c>
      <c r="B111" s="17" t="inlineStr">
        <is>
          <t>INE335Y01020</t>
        </is>
      </c>
      <c r="C111" s="17" t="inlineStr">
        <is>
          <t>Leisure Services</t>
        </is>
      </c>
      <c r="D111" s="156" t="n">
        <v>428750</v>
      </c>
      <c r="E111" s="7" t="n">
        <v>3002.97</v>
      </c>
      <c r="F111" s="8" t="n">
        <v>0.0019</v>
      </c>
      <c r="G111" s="39" t="n"/>
    </row>
    <row r="112">
      <c r="A112" s="38" t="inlineStr">
        <is>
          <t>National Aluminium Company Ltd.</t>
        </is>
      </c>
      <c r="B112" s="17" t="inlineStr">
        <is>
          <t>INE139A01034</t>
        </is>
      </c>
      <c r="C112" s="17" t="inlineStr">
        <is>
          <t>Non - Ferrous Metals</t>
        </is>
      </c>
      <c r="D112" s="156" t="n">
        <v>1398750</v>
      </c>
      <c r="E112" s="7" t="n">
        <v>2991.51</v>
      </c>
      <c r="F112" s="8" t="n">
        <v>0.0019</v>
      </c>
      <c r="G112" s="39" t="n"/>
    </row>
    <row r="113">
      <c r="A113" s="38" t="inlineStr">
        <is>
          <t>Lodha Developers Ltd.</t>
        </is>
      </c>
      <c r="B113" s="17" t="inlineStr">
        <is>
          <t>INE670K01029</t>
        </is>
      </c>
      <c r="C113" s="17" t="inlineStr">
        <is>
          <t>Realty</t>
        </is>
      </c>
      <c r="D113" s="156" t="n">
        <v>260100</v>
      </c>
      <c r="E113" s="7" t="n">
        <v>2954.22</v>
      </c>
      <c r="F113" s="8" t="n">
        <v>0.0018</v>
      </c>
      <c r="G113" s="39" t="n"/>
    </row>
    <row r="114">
      <c r="A114" s="38" t="inlineStr">
        <is>
          <t>Prestige Estates Projects Ltd.</t>
        </is>
      </c>
      <c r="B114" s="17" t="inlineStr">
        <is>
          <t>INE811K01011</t>
        </is>
      </c>
      <c r="C114" s="17" t="inlineStr">
        <is>
          <t>Realty</t>
        </is>
      </c>
      <c r="D114" s="156" t="n">
        <v>192150</v>
      </c>
      <c r="E114" s="7" t="n">
        <v>2901.66</v>
      </c>
      <c r="F114" s="8" t="n">
        <v>0.0018</v>
      </c>
      <c r="G114" s="39" t="n"/>
    </row>
    <row r="115">
      <c r="A115" s="38" t="inlineStr">
        <is>
          <t>Delhivery Ltd.</t>
        </is>
      </c>
      <c r="B115" s="17" t="inlineStr">
        <is>
          <t>INE148O01028</t>
        </is>
      </c>
      <c r="C115" s="17" t="inlineStr">
        <is>
          <t>Transport Services</t>
        </is>
      </c>
      <c r="D115" s="156" t="n">
        <v>643250</v>
      </c>
      <c r="E115" s="7" t="n">
        <v>2894.95</v>
      </c>
      <c r="F115" s="8" t="n">
        <v>0.0018</v>
      </c>
      <c r="G115" s="39" t="n"/>
    </row>
    <row r="116">
      <c r="A116" s="38" t="inlineStr">
        <is>
          <t>Bandhan Bank Ltd.</t>
        </is>
      </c>
      <c r="B116" s="17" t="inlineStr">
        <is>
          <t>INE545U01014</t>
        </is>
      </c>
      <c r="C116" s="17" t="inlineStr">
        <is>
          <t>Banks</t>
        </is>
      </c>
      <c r="D116" s="156" t="n">
        <v>1706400</v>
      </c>
      <c r="E116" s="7" t="n">
        <v>2767.95</v>
      </c>
      <c r="F116" s="8" t="n">
        <v>0.0017</v>
      </c>
      <c r="G116" s="39" t="n"/>
    </row>
    <row r="117">
      <c r="A117" s="38" t="inlineStr">
        <is>
          <t>Dabur India Ltd.</t>
        </is>
      </c>
      <c r="B117" s="17" t="inlineStr">
        <is>
          <t>INE016A01026</t>
        </is>
      </c>
      <c r="C117" s="17" t="inlineStr">
        <is>
          <t>Personal Products</t>
        </is>
      </c>
      <c r="D117" s="156" t="n">
        <v>557500</v>
      </c>
      <c r="E117" s="7" t="n">
        <v>2739</v>
      </c>
      <c r="F117" s="8" t="n">
        <v>0.0017</v>
      </c>
      <c r="G117" s="39" t="n"/>
    </row>
    <row r="118">
      <c r="A118" s="38" t="inlineStr">
        <is>
          <t>Torrent Power Ltd.</t>
        </is>
      </c>
      <c r="B118" s="17" t="inlineStr">
        <is>
          <t>INE813H01021</t>
        </is>
      </c>
      <c r="C118" s="17" t="inlineStr">
        <is>
          <t>Power</t>
        </is>
      </c>
      <c r="D118" s="156" t="n">
        <v>218250</v>
      </c>
      <c r="E118" s="7" t="n">
        <v>2660.25</v>
      </c>
      <c r="F118" s="8" t="n">
        <v>0.0017</v>
      </c>
      <c r="G118" s="39" t="n"/>
    </row>
    <row r="119">
      <c r="A119" s="38" t="inlineStr">
        <is>
          <t>TVS Motor Company Ltd.</t>
        </is>
      </c>
      <c r="B119" s="17" t="inlineStr">
        <is>
          <t>INE494B01023</t>
        </is>
      </c>
      <c r="C119" s="17" t="inlineStr">
        <is>
          <t>Automobiles</t>
        </is>
      </c>
      <c r="D119" s="156" t="n">
        <v>73850</v>
      </c>
      <c r="E119" s="7" t="n">
        <v>2539.48</v>
      </c>
      <c r="F119" s="8" t="n">
        <v>0.0016</v>
      </c>
      <c r="G119" s="39" t="n"/>
    </row>
    <row r="120">
      <c r="A120" s="38" t="inlineStr">
        <is>
          <t>Bank of India</t>
        </is>
      </c>
      <c r="B120" s="17" t="inlineStr">
        <is>
          <t>INE084A01016</t>
        </is>
      </c>
      <c r="C120" s="17" t="inlineStr">
        <is>
          <t>Banks</t>
        </is>
      </c>
      <c r="D120" s="156" t="n">
        <v>2043600</v>
      </c>
      <c r="E120" s="7" t="n">
        <v>2522.01</v>
      </c>
      <c r="F120" s="8" t="n">
        <v>0.0016</v>
      </c>
      <c r="G120" s="39" t="n"/>
    </row>
    <row r="121">
      <c r="A121" s="38" t="inlineStr">
        <is>
          <t>UPL Ltd.</t>
        </is>
      </c>
      <c r="B121" s="17" t="inlineStr">
        <is>
          <t>INE628A01036</t>
        </is>
      </c>
      <c r="C121" s="17" t="inlineStr">
        <is>
          <t>Fertilizers &amp; Agrochemicals</t>
        </is>
      </c>
      <c r="D121" s="156" t="n">
        <v>364495</v>
      </c>
      <c r="E121" s="7" t="n">
        <v>2390.36</v>
      </c>
      <c r="F121" s="8" t="n">
        <v>0.0015</v>
      </c>
      <c r="G121" s="39" t="n"/>
    </row>
    <row r="122">
      <c r="A122" s="38" t="inlineStr">
        <is>
          <t>Info Edge (India) Ltd.</t>
        </is>
      </c>
      <c r="B122" s="17" t="inlineStr">
        <is>
          <t>INE663F01032</t>
        </is>
      </c>
      <c r="C122" s="17" t="inlineStr">
        <is>
          <t>Retailing</t>
        </is>
      </c>
      <c r="D122" s="156" t="n">
        <v>181125</v>
      </c>
      <c r="E122" s="7" t="n">
        <v>2371.47</v>
      </c>
      <c r="F122" s="8" t="n">
        <v>0.0015</v>
      </c>
      <c r="G122" s="39" t="n"/>
    </row>
    <row r="123">
      <c r="A123" s="38" t="inlineStr">
        <is>
          <t>Indian Oil Corporation Ltd.</t>
        </is>
      </c>
      <c r="B123" s="17" t="inlineStr">
        <is>
          <t>INE242A01010</t>
        </is>
      </c>
      <c r="C123" s="17" t="inlineStr">
        <is>
          <t>Petroleum Products</t>
        </is>
      </c>
      <c r="D123" s="156" t="n">
        <v>1560000</v>
      </c>
      <c r="E123" s="7" t="n">
        <v>2336.72</v>
      </c>
      <c r="F123" s="8" t="n">
        <v>0.0015</v>
      </c>
      <c r="G123" s="39" t="n"/>
    </row>
    <row r="124">
      <c r="A124" s="38" t="inlineStr">
        <is>
          <t>Laurus Labs Ltd.</t>
        </is>
      </c>
      <c r="B124" s="17" t="inlineStr">
        <is>
          <t>INE947Q01028</t>
        </is>
      </c>
      <c r="C124" s="17" t="inlineStr">
        <is>
          <t>Pharmaceuticals &amp; Biotechnology</t>
        </is>
      </c>
      <c r="D124" s="156" t="n">
        <v>277100</v>
      </c>
      <c r="E124" s="7" t="n">
        <v>2332.63</v>
      </c>
      <c r="F124" s="8" t="n">
        <v>0.0015</v>
      </c>
      <c r="G124" s="39" t="n"/>
    </row>
    <row r="125">
      <c r="A125" s="38" t="inlineStr">
        <is>
          <t>Container Corporation Of India Ltd.</t>
        </is>
      </c>
      <c r="B125" s="17" t="inlineStr">
        <is>
          <t>INE111A01025</t>
        </is>
      </c>
      <c r="C125" s="17" t="inlineStr">
        <is>
          <t>Transport Services</t>
        </is>
      </c>
      <c r="D125" s="156" t="n">
        <v>432500</v>
      </c>
      <c r="E125" s="7" t="n">
        <v>2274.09</v>
      </c>
      <c r="F125" s="8" t="n">
        <v>0.0014</v>
      </c>
      <c r="G125" s="39" t="n"/>
    </row>
    <row r="126">
      <c r="A126" s="38" t="inlineStr">
        <is>
          <t>Lupin Ltd.</t>
        </is>
      </c>
      <c r="B126" s="17" t="inlineStr">
        <is>
          <t>INE326A01037</t>
        </is>
      </c>
      <c r="C126" s="17" t="inlineStr">
        <is>
          <t>Pharmaceuticals &amp; Biotechnology</t>
        </is>
      </c>
      <c r="D126" s="156" t="n">
        <v>115600</v>
      </c>
      <c r="E126" s="7" t="n">
        <v>2209.46</v>
      </c>
      <c r="F126" s="8" t="n">
        <v>0.0014</v>
      </c>
      <c r="G126" s="39" t="n"/>
    </row>
    <row r="127">
      <c r="A127" s="38" t="inlineStr">
        <is>
          <t>Samvardhana Motherson International Ltd.</t>
        </is>
      </c>
      <c r="B127" s="17" t="inlineStr">
        <is>
          <t>INE775A01035</t>
        </is>
      </c>
      <c r="C127" s="17" t="inlineStr">
        <is>
          <t>Auto Components</t>
        </is>
      </c>
      <c r="D127" s="156" t="n">
        <v>2091000</v>
      </c>
      <c r="E127" s="7" t="n">
        <v>2209.14</v>
      </c>
      <c r="F127" s="8" t="n">
        <v>0.0014</v>
      </c>
      <c r="G127" s="39" t="n"/>
    </row>
    <row r="128">
      <c r="A128" s="38" t="inlineStr">
        <is>
          <t>Cyient Ltd.</t>
        </is>
      </c>
      <c r="B128" s="17" t="inlineStr">
        <is>
          <t>INE136B01020</t>
        </is>
      </c>
      <c r="C128" s="17" t="inlineStr">
        <is>
          <t>IT - Services</t>
        </is>
      </c>
      <c r="D128" s="156" t="n">
        <v>185725</v>
      </c>
      <c r="E128" s="7" t="n">
        <v>2128.78</v>
      </c>
      <c r="F128" s="8" t="n">
        <v>0.0013</v>
      </c>
      <c r="G128" s="39" t="n"/>
    </row>
    <row r="129">
      <c r="A129" s="38" t="inlineStr">
        <is>
          <t>Angel One Ltd.</t>
        </is>
      </c>
      <c r="B129" s="17" t="inlineStr">
        <is>
          <t>INE732I01013</t>
        </is>
      </c>
      <c r="C129" s="17" t="inlineStr">
        <is>
          <t>Capital Markets</t>
        </is>
      </c>
      <c r="D129" s="156" t="n">
        <v>93750</v>
      </c>
      <c r="E129" s="7" t="n">
        <v>1999.22</v>
      </c>
      <c r="F129" s="8" t="n">
        <v>0.0012</v>
      </c>
      <c r="G129" s="39" t="n"/>
    </row>
    <row r="130">
      <c r="A130" s="38" t="inlineStr">
        <is>
          <t>Torrent Pharmaceuticals Ltd.</t>
        </is>
      </c>
      <c r="B130" s="17" t="inlineStr">
        <is>
          <t>INE685A01028</t>
        </is>
      </c>
      <c r="C130" s="17" t="inlineStr">
        <is>
          <t>Pharmaceuticals &amp; Biotechnology</t>
        </is>
      </c>
      <c r="D130" s="156" t="n">
        <v>55000</v>
      </c>
      <c r="E130" s="7" t="n">
        <v>1981.76</v>
      </c>
      <c r="F130" s="8" t="n">
        <v>0.0012</v>
      </c>
      <c r="G130" s="39" t="n"/>
    </row>
    <row r="131">
      <c r="A131" s="38" t="inlineStr">
        <is>
          <t>Jindal Steel Ltd.</t>
        </is>
      </c>
      <c r="B131" s="17" t="inlineStr">
        <is>
          <t>INE749A01030</t>
        </is>
      </c>
      <c r="C131" s="17" t="inlineStr">
        <is>
          <t>Ferrous Metals</t>
        </is>
      </c>
      <c r="D131" s="156" t="n">
        <v>173750</v>
      </c>
      <c r="E131" s="7" t="n">
        <v>1848.27</v>
      </c>
      <c r="F131" s="8" t="n">
        <v>0.0012</v>
      </c>
      <c r="G131" s="39" t="n"/>
    </row>
    <row r="132">
      <c r="A132" s="38" t="inlineStr">
        <is>
          <t>National Buildings Construction Corporation Ltd.</t>
        </is>
      </c>
      <c r="B132" s="17" t="inlineStr">
        <is>
          <t>INE095N01031</t>
        </is>
      </c>
      <c r="C132" s="17" t="inlineStr">
        <is>
          <t>Construction</t>
        </is>
      </c>
      <c r="D132" s="156" t="n">
        <v>1540500</v>
      </c>
      <c r="E132" s="7" t="n">
        <v>1649.57</v>
      </c>
      <c r="F132" s="8" t="n">
        <v>0.001</v>
      </c>
      <c r="G132" s="39" t="n"/>
    </row>
    <row r="133">
      <c r="A133" s="38" t="inlineStr">
        <is>
          <t>Housing &amp; Urban Development Corp Ltd.</t>
        </is>
      </c>
      <c r="B133" s="17" t="inlineStr">
        <is>
          <t>INE031A01017</t>
        </is>
      </c>
      <c r="C133" s="17" t="inlineStr">
        <is>
          <t>Finance</t>
        </is>
      </c>
      <c r="D133" s="156" t="n">
        <v>699300</v>
      </c>
      <c r="E133" s="7" t="n">
        <v>1563.84</v>
      </c>
      <c r="F133" s="8" t="n">
        <v>0.001</v>
      </c>
      <c r="G133" s="39" t="n"/>
    </row>
    <row r="134">
      <c r="A134" s="38" t="inlineStr">
        <is>
          <t>Tube Investments Of India Ltd.</t>
        </is>
      </c>
      <c r="B134" s="17" t="inlineStr">
        <is>
          <t>INE974X01010</t>
        </is>
      </c>
      <c r="C134" s="17" t="inlineStr">
        <is>
          <t>Auto Components</t>
        </is>
      </c>
      <c r="D134" s="156" t="n">
        <v>50200</v>
      </c>
      <c r="E134" s="7" t="n">
        <v>1554.54</v>
      </c>
      <c r="F134" s="8" t="n">
        <v>0.001</v>
      </c>
      <c r="G134" s="39" t="n"/>
    </row>
    <row r="135">
      <c r="A135" s="38" t="inlineStr">
        <is>
          <t>Bharat Dynamics Ltd.</t>
        </is>
      </c>
      <c r="B135" s="17" t="inlineStr">
        <is>
          <t>INE171Z01026</t>
        </is>
      </c>
      <c r="C135" s="17" t="inlineStr">
        <is>
          <t>Aerospace &amp; Defense</t>
        </is>
      </c>
      <c r="D135" s="156" t="n">
        <v>96850</v>
      </c>
      <c r="E135" s="7" t="n">
        <v>1446.16</v>
      </c>
      <c r="F135" s="8" t="n">
        <v>0.0009</v>
      </c>
      <c r="G135" s="39" t="n"/>
    </row>
    <row r="136">
      <c r="A136" s="38" t="inlineStr">
        <is>
          <t>The Phoenix Mills Ltd.</t>
        </is>
      </c>
      <c r="B136" s="17" t="inlineStr">
        <is>
          <t>INE211B01039</t>
        </is>
      </c>
      <c r="C136" s="17" t="inlineStr">
        <is>
          <t>Realty</t>
        </is>
      </c>
      <c r="D136" s="156" t="n">
        <v>92400</v>
      </c>
      <c r="E136" s="7" t="n">
        <v>1437.28</v>
      </c>
      <c r="F136" s="8" t="n">
        <v>0.0009</v>
      </c>
      <c r="G136" s="39" t="n"/>
    </row>
    <row r="137">
      <c r="A137" s="38" t="inlineStr">
        <is>
          <t>Inox Wind Ltd.</t>
        </is>
      </c>
      <c r="B137" s="17" t="inlineStr">
        <is>
          <t>INE066P01011</t>
        </is>
      </c>
      <c r="C137" s="17" t="inlineStr">
        <is>
          <t>Electrical Equipment</t>
        </is>
      </c>
      <c r="D137" s="156" t="n">
        <v>1014320</v>
      </c>
      <c r="E137" s="7" t="n">
        <v>1422.48</v>
      </c>
      <c r="F137" s="8" t="n">
        <v>0.0009</v>
      </c>
      <c r="G137" s="39" t="n"/>
    </row>
    <row r="138">
      <c r="A138" s="38" t="inlineStr">
        <is>
          <t>Pidilite Industries Ltd.</t>
        </is>
      </c>
      <c r="B138" s="17" t="inlineStr">
        <is>
          <t>INE318A01026</t>
        </is>
      </c>
      <c r="C138" s="17" t="inlineStr">
        <is>
          <t>Chemicals &amp; Petrochemicals</t>
        </is>
      </c>
      <c r="D138" s="156" t="n">
        <v>96000</v>
      </c>
      <c r="E138" s="7" t="n">
        <v>1409.28</v>
      </c>
      <c r="F138" s="8" t="n">
        <v>0.0009</v>
      </c>
      <c r="G138" s="39" t="n"/>
    </row>
    <row r="139">
      <c r="A139" s="38" t="inlineStr">
        <is>
          <t>Union Bank of India</t>
        </is>
      </c>
      <c r="B139" s="17" t="inlineStr">
        <is>
          <t>INE692A01016</t>
        </is>
      </c>
      <c r="C139" s="17" t="inlineStr">
        <is>
          <t>Banks</t>
        </is>
      </c>
      <c r="D139" s="156" t="n">
        <v>929250</v>
      </c>
      <c r="E139" s="7" t="n">
        <v>1287.1</v>
      </c>
      <c r="F139" s="8" t="n">
        <v>0.0008</v>
      </c>
      <c r="G139" s="39" t="n"/>
    </row>
    <row r="140">
      <c r="A140" s="38" t="inlineStr">
        <is>
          <t>Tata Power Company Ltd.</t>
        </is>
      </c>
      <c r="B140" s="17" t="inlineStr">
        <is>
          <t>INE245A01021</t>
        </is>
      </c>
      <c r="C140" s="17" t="inlineStr">
        <is>
          <t>Power</t>
        </is>
      </c>
      <c r="D140" s="156" t="n">
        <v>327700</v>
      </c>
      <c r="E140" s="7" t="n">
        <v>1273.61</v>
      </c>
      <c r="F140" s="8" t="n">
        <v>0.0008</v>
      </c>
      <c r="G140" s="39" t="n"/>
    </row>
    <row r="141">
      <c r="A141" s="38" t="inlineStr">
        <is>
          <t>CG Power and Industrial Solutions Ltd.</t>
        </is>
      </c>
      <c r="B141" s="17" t="inlineStr">
        <is>
          <t>INE067A01029</t>
        </is>
      </c>
      <c r="C141" s="17" t="inlineStr">
        <is>
          <t>Electrical Equipment</t>
        </is>
      </c>
      <c r="D141" s="156" t="n">
        <v>169150</v>
      </c>
      <c r="E141" s="7" t="n">
        <v>1253.32</v>
      </c>
      <c r="F141" s="8" t="n">
        <v>0.0008</v>
      </c>
      <c r="G141" s="39" t="n"/>
    </row>
    <row r="142">
      <c r="A142" s="38" t="inlineStr">
        <is>
          <t>Alkem Laboratories Ltd.</t>
        </is>
      </c>
      <c r="B142" s="17" t="inlineStr">
        <is>
          <t>INE540L01014</t>
        </is>
      </c>
      <c r="C142" s="17" t="inlineStr">
        <is>
          <t>Pharmaceuticals &amp; Biotechnology</t>
        </is>
      </c>
      <c r="D142" s="156" t="n">
        <v>22000</v>
      </c>
      <c r="E142" s="7" t="n">
        <v>1193.5</v>
      </c>
      <c r="F142" s="8" t="n">
        <v>0.0007</v>
      </c>
      <c r="G142" s="39" t="n"/>
    </row>
    <row r="143">
      <c r="A143" s="38" t="inlineStr">
        <is>
          <t>360 One Wam Ltd.</t>
        </is>
      </c>
      <c r="B143" s="17" t="inlineStr">
        <is>
          <t>INE466L01038</t>
        </is>
      </c>
      <c r="C143" s="17" t="inlineStr">
        <is>
          <t>Capital Markets</t>
        </is>
      </c>
      <c r="D143" s="156" t="n">
        <v>116000</v>
      </c>
      <c r="E143" s="7" t="n">
        <v>1187.84</v>
      </c>
      <c r="F143" s="8" t="n">
        <v>0.0007</v>
      </c>
      <c r="G143" s="39" t="n"/>
    </row>
    <row r="144">
      <c r="A144" s="38" t="inlineStr">
        <is>
          <t>SBI Life Insurance Company Ltd.</t>
        </is>
      </c>
      <c r="B144" s="17" t="inlineStr">
        <is>
          <t>INE123W01016</t>
        </is>
      </c>
      <c r="C144" s="17" t="inlineStr">
        <is>
          <t>Insurance</t>
        </is>
      </c>
      <c r="D144" s="156" t="n">
        <v>66000</v>
      </c>
      <c r="E144" s="7" t="n">
        <v>1181.8</v>
      </c>
      <c r="F144" s="8" t="n">
        <v>0.0007</v>
      </c>
      <c r="G144" s="39" t="n"/>
    </row>
    <row r="145">
      <c r="A145" s="38" t="inlineStr">
        <is>
          <t>Polycab India Ltd.</t>
        </is>
      </c>
      <c r="B145" s="17" t="inlineStr">
        <is>
          <t>INE455K01017</t>
        </is>
      </c>
      <c r="C145" s="17" t="inlineStr">
        <is>
          <t>Industrial Products</t>
        </is>
      </c>
      <c r="D145" s="156" t="n">
        <v>14500</v>
      </c>
      <c r="E145" s="7" t="n">
        <v>1056.47</v>
      </c>
      <c r="F145" s="8" t="n">
        <v>0.0007</v>
      </c>
      <c r="G145" s="39" t="n"/>
    </row>
    <row r="146">
      <c r="A146" s="38" t="inlineStr">
        <is>
          <t>Mphasis Ltd.</t>
        </is>
      </c>
      <c r="B146" s="17" t="inlineStr">
        <is>
          <t>INE356A01018</t>
        </is>
      </c>
      <c r="C146" s="17" t="inlineStr">
        <is>
          <t>IT - Software</t>
        </is>
      </c>
      <c r="D146" s="156" t="n">
        <v>39600</v>
      </c>
      <c r="E146" s="7" t="n">
        <v>1051.3</v>
      </c>
      <c r="F146" s="8" t="n">
        <v>0.0007</v>
      </c>
      <c r="G146" s="39" t="n"/>
    </row>
    <row r="147">
      <c r="A147" s="38" t="inlineStr">
        <is>
          <t>Computer Age Management Services Ltd.</t>
        </is>
      </c>
      <c r="B147" s="17" t="inlineStr">
        <is>
          <t>INE596I01012</t>
        </is>
      </c>
      <c r="C147" s="17" t="inlineStr">
        <is>
          <t>Capital Markets</t>
        </is>
      </c>
      <c r="D147" s="156" t="n">
        <v>27450</v>
      </c>
      <c r="E147" s="7" t="n">
        <v>1031.74</v>
      </c>
      <c r="F147" s="8" t="n">
        <v>0.0005999999999999999</v>
      </c>
      <c r="G147" s="39" t="n"/>
    </row>
    <row r="148">
      <c r="A148" s="38" t="inlineStr">
        <is>
          <t>Muthoot Finance Ltd.</t>
        </is>
      </c>
      <c r="B148" s="17" t="inlineStr">
        <is>
          <t>INE414G01012</t>
        </is>
      </c>
      <c r="C148" s="17" t="inlineStr">
        <is>
          <t>Finance</t>
        </is>
      </c>
      <c r="D148" s="156" t="n">
        <v>29425</v>
      </c>
      <c r="E148" s="7" t="n">
        <v>905.4400000000001</v>
      </c>
      <c r="F148" s="8" t="n">
        <v>0.0005999999999999999</v>
      </c>
      <c r="G148" s="39" t="n"/>
    </row>
    <row r="149">
      <c r="A149" s="38" t="inlineStr">
        <is>
          <t>Biocon Ltd.</t>
        </is>
      </c>
      <c r="B149" s="17" t="inlineStr">
        <is>
          <t>INE376G01013</t>
        </is>
      </c>
      <c r="C149" s="17" t="inlineStr">
        <is>
          <t>Pharmaceuticals &amp; Biotechnology</t>
        </is>
      </c>
      <c r="D149" s="156" t="n">
        <v>260000</v>
      </c>
      <c r="E149" s="7" t="n">
        <v>886.6</v>
      </c>
      <c r="F149" s="8" t="n">
        <v>0.0005999999999999999</v>
      </c>
      <c r="G149" s="39" t="n"/>
    </row>
    <row r="150">
      <c r="A150" s="38" t="inlineStr">
        <is>
          <t>ABB India Ltd.</t>
        </is>
      </c>
      <c r="B150" s="17" t="inlineStr">
        <is>
          <t>INE117A01022</t>
        </is>
      </c>
      <c r="C150" s="17" t="inlineStr">
        <is>
          <t>Electrical Equipment</t>
        </is>
      </c>
      <c r="D150" s="156" t="n">
        <v>16250</v>
      </c>
      <c r="E150" s="7" t="n">
        <v>842.29</v>
      </c>
      <c r="F150" s="8" t="n">
        <v>0.0005</v>
      </c>
      <c r="G150" s="39" t="n"/>
    </row>
    <row r="151">
      <c r="A151" s="38" t="inlineStr">
        <is>
          <t>Fortis Healthcare Ltd.</t>
        </is>
      </c>
      <c r="B151" s="17" t="inlineStr">
        <is>
          <t>INE061F01013</t>
        </is>
      </c>
      <c r="C151" s="17" t="inlineStr">
        <is>
          <t>Healthcare Services</t>
        </is>
      </c>
      <c r="D151" s="156" t="n">
        <v>85250</v>
      </c>
      <c r="E151" s="7" t="n">
        <v>826.75</v>
      </c>
      <c r="F151" s="8" t="n">
        <v>0.0005</v>
      </c>
      <c r="G151" s="39" t="n"/>
    </row>
    <row r="152">
      <c r="A152" s="38" t="inlineStr">
        <is>
          <t>Astral Ltd.</t>
        </is>
      </c>
      <c r="B152" s="17" t="inlineStr">
        <is>
          <t>INE006I01046</t>
        </is>
      </c>
      <c r="C152" s="17" t="inlineStr">
        <is>
          <t>Industrial Products</t>
        </is>
      </c>
      <c r="D152" s="156" t="n">
        <v>54400</v>
      </c>
      <c r="E152" s="7" t="n">
        <v>743.3200000000001</v>
      </c>
      <c r="F152" s="8" t="n">
        <v>0.0005</v>
      </c>
      <c r="G152" s="39" t="n"/>
    </row>
    <row r="153">
      <c r="A153" s="38" t="inlineStr">
        <is>
          <t>Infosys Ltd.</t>
        </is>
      </c>
      <c r="B153" s="17" t="inlineStr">
        <is>
          <t>INE009A01021</t>
        </is>
      </c>
      <c r="C153" s="17" t="inlineStr">
        <is>
          <t>IT - Software</t>
        </is>
      </c>
      <c r="D153" s="156" t="n">
        <v>41200</v>
      </c>
      <c r="E153" s="7" t="n">
        <v>594.02</v>
      </c>
      <c r="F153" s="8" t="n">
        <v>0.0004</v>
      </c>
      <c r="G153" s="39" t="n"/>
    </row>
    <row r="154">
      <c r="A154" s="38" t="inlineStr">
        <is>
          <t>Sun Pharmaceutical Industries Ltd.</t>
        </is>
      </c>
      <c r="B154" s="17" t="inlineStr">
        <is>
          <t>INE044A01036</t>
        </is>
      </c>
      <c r="C154" s="17" t="inlineStr">
        <is>
          <t>Pharmaceuticals &amp; Biotechnology</t>
        </is>
      </c>
      <c r="D154" s="156" t="n">
        <v>33600</v>
      </c>
      <c r="E154" s="7" t="n">
        <v>535.6799999999999</v>
      </c>
      <c r="F154" s="8" t="n">
        <v>0.0003</v>
      </c>
      <c r="G154" s="39" t="n"/>
    </row>
    <row r="155">
      <c r="A155" s="38" t="inlineStr">
        <is>
          <t>Suzlon Energy Ltd.</t>
        </is>
      </c>
      <c r="B155" s="17" t="inlineStr">
        <is>
          <t>INE040H01021</t>
        </is>
      </c>
      <c r="C155" s="17" t="inlineStr">
        <is>
          <t>Electrical Equipment</t>
        </is>
      </c>
      <c r="D155" s="156" t="n">
        <v>968000</v>
      </c>
      <c r="E155" s="7" t="n">
        <v>532.88</v>
      </c>
      <c r="F155" s="8" t="n">
        <v>0.0003</v>
      </c>
      <c r="G155" s="39" t="n"/>
    </row>
    <row r="156">
      <c r="A156" s="38" t="inlineStr">
        <is>
          <t>Indian Energy Exchange Ltd.</t>
        </is>
      </c>
      <c r="B156" s="17" t="inlineStr">
        <is>
          <t>INE022Q01020</t>
        </is>
      </c>
      <c r="C156" s="17" t="inlineStr">
        <is>
          <t>Capital Markets</t>
        </is>
      </c>
      <c r="D156" s="156" t="n">
        <v>378750</v>
      </c>
      <c r="E156" s="7" t="n">
        <v>527.1799999999999</v>
      </c>
      <c r="F156" s="8" t="n">
        <v>0.0003</v>
      </c>
      <c r="G156" s="39" t="n"/>
    </row>
    <row r="157">
      <c r="A157" s="38" t="inlineStr">
        <is>
          <t>Supreme Industries Ltd.</t>
        </is>
      </c>
      <c r="B157" s="17" t="inlineStr">
        <is>
          <t>INE195A01028</t>
        </is>
      </c>
      <c r="C157" s="17" t="inlineStr">
        <is>
          <t>Industrial Products</t>
        </is>
      </c>
      <c r="D157" s="156" t="n">
        <v>11900</v>
      </c>
      <c r="E157" s="7" t="n">
        <v>502.13</v>
      </c>
      <c r="F157" s="8" t="n">
        <v>0.0003</v>
      </c>
      <c r="G157" s="39" t="n"/>
    </row>
    <row r="158">
      <c r="A158" s="38" t="inlineStr">
        <is>
          <t>Shree Cement Ltd.</t>
        </is>
      </c>
      <c r="B158" s="17" t="inlineStr">
        <is>
          <t>INE070A01015</t>
        </is>
      </c>
      <c r="C158" s="17" t="inlineStr">
        <is>
          <t>Cement &amp; Cement Products</t>
        </is>
      </c>
      <c r="D158" s="156" t="n">
        <v>1700</v>
      </c>
      <c r="E158" s="7" t="n">
        <v>497.51</v>
      </c>
      <c r="F158" s="8" t="n">
        <v>0.0003</v>
      </c>
      <c r="G158" s="39" t="n"/>
    </row>
    <row r="159">
      <c r="A159" s="38" t="inlineStr">
        <is>
          <t>Mankind Pharma Ltd.</t>
        </is>
      </c>
      <c r="B159" s="17" t="inlineStr">
        <is>
          <t>INE634S01028</t>
        </is>
      </c>
      <c r="C159" s="17" t="inlineStr">
        <is>
          <t>Pharmaceuticals &amp; Biotechnology</t>
        </is>
      </c>
      <c r="D159" s="156" t="n">
        <v>20250</v>
      </c>
      <c r="E159" s="7" t="n">
        <v>493.23</v>
      </c>
      <c r="F159" s="8" t="n">
        <v>0.0003</v>
      </c>
      <c r="G159" s="39" t="n"/>
    </row>
    <row r="160">
      <c r="A160" s="38" t="inlineStr">
        <is>
          <t>Syngene International Ltd.</t>
        </is>
      </c>
      <c r="B160" s="17" t="inlineStr">
        <is>
          <t>INE398R01022</t>
        </is>
      </c>
      <c r="C160" s="17" t="inlineStr">
        <is>
          <t>Healthcare Services</t>
        </is>
      </c>
      <c r="D160" s="156" t="n">
        <v>77000</v>
      </c>
      <c r="E160" s="7" t="n">
        <v>479.59</v>
      </c>
      <c r="F160" s="8" t="n">
        <v>0.0003</v>
      </c>
      <c r="G160" s="39" t="n"/>
    </row>
    <row r="161">
      <c r="A161" s="38" t="inlineStr">
        <is>
          <t>NCC Ltd.</t>
        </is>
      </c>
      <c r="B161" s="17" t="inlineStr">
        <is>
          <t>INE868B01028</t>
        </is>
      </c>
      <c r="C161" s="17" t="inlineStr">
        <is>
          <t>Construction</t>
        </is>
      </c>
      <c r="D161" s="156" t="n">
        <v>224100</v>
      </c>
      <c r="E161" s="7" t="n">
        <v>465.19</v>
      </c>
      <c r="F161" s="8" t="n">
        <v>0.0003</v>
      </c>
      <c r="G161" s="39" t="n"/>
    </row>
    <row r="162">
      <c r="A162" s="38" t="inlineStr">
        <is>
          <t>Kaynes Technology India Ltd.</t>
        </is>
      </c>
      <c r="B162" s="17" t="inlineStr">
        <is>
          <t>INE918Z01012</t>
        </is>
      </c>
      <c r="C162" s="17" t="inlineStr">
        <is>
          <t>Industrial Manufacturing</t>
        </is>
      </c>
      <c r="D162" s="156" t="n">
        <v>6400</v>
      </c>
      <c r="E162" s="7" t="n">
        <v>451.33</v>
      </c>
      <c r="F162" s="8" t="n">
        <v>0.0003</v>
      </c>
      <c r="G162" s="39" t="n"/>
    </row>
    <row r="163">
      <c r="A163" s="38" t="inlineStr">
        <is>
          <t>KEI Industries Ltd.</t>
        </is>
      </c>
      <c r="B163" s="17" t="inlineStr">
        <is>
          <t>INE878B01027</t>
        </is>
      </c>
      <c r="C163" s="17" t="inlineStr">
        <is>
          <t>Industrial Products</t>
        </is>
      </c>
      <c r="D163" s="156" t="n">
        <v>10500</v>
      </c>
      <c r="E163" s="7" t="n">
        <v>426.54</v>
      </c>
      <c r="F163" s="8" t="n">
        <v>0.0003</v>
      </c>
      <c r="G163" s="39" t="n"/>
    </row>
    <row r="164">
      <c r="A164" s="38" t="inlineStr">
        <is>
          <t>HDFC Asset Management Company Ltd.</t>
        </is>
      </c>
      <c r="B164" s="17" t="inlineStr">
        <is>
          <t>INE127D01025</t>
        </is>
      </c>
      <c r="C164" s="17" t="inlineStr">
        <is>
          <t>Capital Markets</t>
        </is>
      </c>
      <c r="D164" s="156" t="n">
        <v>6300</v>
      </c>
      <c r="E164" s="7" t="n">
        <v>348.55</v>
      </c>
      <c r="F164" s="8" t="n">
        <v>0.0002</v>
      </c>
      <c r="G164" s="39" t="n"/>
    </row>
    <row r="165">
      <c r="A165" s="38" t="inlineStr">
        <is>
          <t>Havells India Ltd.</t>
        </is>
      </c>
      <c r="B165" s="17" t="inlineStr">
        <is>
          <t>INE176B01034</t>
        </is>
      </c>
      <c r="C165" s="17" t="inlineStr">
        <is>
          <t>Consumer Durables</t>
        </is>
      </c>
      <c r="D165" s="156" t="n">
        <v>18000</v>
      </c>
      <c r="E165" s="7" t="n">
        <v>270.36</v>
      </c>
      <c r="F165" s="8" t="n">
        <v>0.0002</v>
      </c>
      <c r="G165" s="39" t="n"/>
    </row>
    <row r="166">
      <c r="A166" s="38" t="inlineStr">
        <is>
          <t>Asian Paints Ltd.</t>
        </is>
      </c>
      <c r="B166" s="17" t="inlineStr">
        <is>
          <t>INE021A01026</t>
        </is>
      </c>
      <c r="C166" s="17" t="inlineStr">
        <is>
          <t>Consumer Durables</t>
        </is>
      </c>
      <c r="D166" s="156" t="n">
        <v>11500</v>
      </c>
      <c r="E166" s="7" t="n">
        <v>270.25</v>
      </c>
      <c r="F166" s="8" t="n">
        <v>0.0002</v>
      </c>
      <c r="G166" s="39" t="n"/>
    </row>
    <row r="167">
      <c r="A167" s="38" t="inlineStr">
        <is>
          <t>Colgate Palmolive (India) Ltd.</t>
        </is>
      </c>
      <c r="B167" s="17" t="inlineStr">
        <is>
          <t>INE259A01022</t>
        </is>
      </c>
      <c r="C167" s="17" t="inlineStr">
        <is>
          <t>Personal Products</t>
        </is>
      </c>
      <c r="D167" s="156" t="n">
        <v>12150</v>
      </c>
      <c r="E167" s="7" t="n">
        <v>270.02</v>
      </c>
      <c r="F167" s="8" t="n">
        <v>0.0002</v>
      </c>
      <c r="G167" s="39" t="n"/>
    </row>
    <row r="168">
      <c r="A168" s="38" t="inlineStr">
        <is>
          <t>Max Financial Services Ltd.</t>
        </is>
      </c>
      <c r="B168" s="17" t="inlineStr">
        <is>
          <t>INE180A01020</t>
        </is>
      </c>
      <c r="C168" s="17" t="inlineStr">
        <is>
          <t>Insurance</t>
        </is>
      </c>
      <c r="D168" s="156" t="n">
        <v>15200</v>
      </c>
      <c r="E168" s="7" t="n">
        <v>239.54</v>
      </c>
      <c r="F168" s="8" t="n">
        <v>0.0001</v>
      </c>
      <c r="G168" s="39" t="n"/>
    </row>
    <row r="169">
      <c r="A169" s="38" t="inlineStr">
        <is>
          <t>ICICI Lombard General Insurance Co. Ltd.</t>
        </is>
      </c>
      <c r="B169" s="17" t="inlineStr">
        <is>
          <t>INE765G01017</t>
        </is>
      </c>
      <c r="C169" s="17" t="inlineStr">
        <is>
          <t>Insurance</t>
        </is>
      </c>
      <c r="D169" s="156" t="n">
        <v>11375</v>
      </c>
      <c r="E169" s="7" t="n">
        <v>214.96</v>
      </c>
      <c r="F169" s="8" t="n">
        <v>0.0001</v>
      </c>
      <c r="G169" s="39" t="n"/>
    </row>
    <row r="170">
      <c r="A170" s="38" t="inlineStr">
        <is>
          <t>Ambuja Cements Ltd.</t>
        </is>
      </c>
      <c r="B170" s="17" t="inlineStr">
        <is>
          <t>INE079A01024</t>
        </is>
      </c>
      <c r="C170" s="17" t="inlineStr">
        <is>
          <t>Cement &amp; Cement Products</t>
        </is>
      </c>
      <c r="D170" s="156" t="n">
        <v>35700</v>
      </c>
      <c r="E170" s="7" t="n">
        <v>203.47</v>
      </c>
      <c r="F170" s="8" t="n">
        <v>0.0001</v>
      </c>
      <c r="G170" s="39" t="n"/>
    </row>
    <row r="171">
      <c r="A171" s="38" t="inlineStr">
        <is>
          <t>Indraprastha Gas Ltd.</t>
        </is>
      </c>
      <c r="B171" s="17" t="inlineStr">
        <is>
          <t>INE203G01027</t>
        </is>
      </c>
      <c r="C171" s="17" t="inlineStr">
        <is>
          <t>Gas</t>
        </is>
      </c>
      <c r="D171" s="156" t="n">
        <v>79750</v>
      </c>
      <c r="E171" s="7" t="n">
        <v>166.31</v>
      </c>
      <c r="F171" s="8" t="n">
        <v>0.0001</v>
      </c>
      <c r="G171" s="39" t="n"/>
    </row>
    <row r="172">
      <c r="A172" s="38" t="inlineStr">
        <is>
          <t>NHPC Ltd.</t>
        </is>
      </c>
      <c r="B172" s="17" t="inlineStr">
        <is>
          <t>INE848E01016</t>
        </is>
      </c>
      <c r="C172" s="17" t="inlineStr">
        <is>
          <t>Power</t>
        </is>
      </c>
      <c r="D172" s="156" t="n">
        <v>192000</v>
      </c>
      <c r="E172" s="7" t="n">
        <v>165.73</v>
      </c>
      <c r="F172" s="8" t="n">
        <v>0.0001</v>
      </c>
      <c r="G172" s="39" t="n"/>
    </row>
    <row r="173">
      <c r="A173" s="38" t="inlineStr">
        <is>
          <t>Siemens Ltd.</t>
        </is>
      </c>
      <c r="B173" s="17" t="inlineStr">
        <is>
          <t>INE003A01024</t>
        </is>
      </c>
      <c r="C173" s="17" t="inlineStr">
        <is>
          <t>Electrical Equipment</t>
        </is>
      </c>
      <c r="D173" s="156" t="n">
        <v>4625</v>
      </c>
      <c r="E173" s="7" t="n">
        <v>144.73</v>
      </c>
      <c r="F173" s="8" t="n">
        <v>0.0001</v>
      </c>
      <c r="G173" s="39" t="n"/>
    </row>
    <row r="174">
      <c r="A174" s="38" t="inlineStr">
        <is>
          <t>L&amp;T Finance Ltd.</t>
        </is>
      </c>
      <c r="B174" s="17" t="inlineStr">
        <is>
          <t>INE498L01015</t>
        </is>
      </c>
      <c r="C174" s="17" t="inlineStr">
        <is>
          <t>Finance</t>
        </is>
      </c>
      <c r="D174" s="156" t="n">
        <v>49082</v>
      </c>
      <c r="E174" s="7" t="n">
        <v>122.35</v>
      </c>
      <c r="F174" s="8" t="n">
        <v>0.0001</v>
      </c>
      <c r="G174" s="39" t="n"/>
    </row>
    <row r="175">
      <c r="A175" s="38" t="inlineStr">
        <is>
          <t>Life Insurance Corporation of India</t>
        </is>
      </c>
      <c r="B175" s="17" t="inlineStr">
        <is>
          <t>INE0J1Y01017</t>
        </is>
      </c>
      <c r="C175" s="17" t="inlineStr">
        <is>
          <t>Insurance</t>
        </is>
      </c>
      <c r="D175" s="156" t="n">
        <v>9100</v>
      </c>
      <c r="E175" s="7" t="n">
        <v>81.93000000000001</v>
      </c>
      <c r="F175" s="8" t="n">
        <v>0.0001</v>
      </c>
      <c r="G175" s="39" t="n"/>
    </row>
    <row r="176">
      <c r="A176" s="38" t="inlineStr">
        <is>
          <t>Piramal Pharma Ltd.</t>
        </is>
      </c>
      <c r="B176" s="17" t="inlineStr">
        <is>
          <t>INE0DK501011</t>
        </is>
      </c>
      <c r="C176" s="17" t="inlineStr">
        <is>
          <t>Pharmaceuticals &amp; Biotechnology</t>
        </is>
      </c>
      <c r="D176" s="156" t="n">
        <v>42500</v>
      </c>
      <c r="E176" s="7" t="n">
        <v>81.23999999999999</v>
      </c>
      <c r="F176" s="8" t="n">
        <v>0.0001</v>
      </c>
      <c r="G176" s="39" t="n"/>
    </row>
    <row r="177">
      <c r="A177" s="38" t="inlineStr">
        <is>
          <t>Indian Railway Finance Corporation Ltd.</t>
        </is>
      </c>
      <c r="B177" s="17" t="inlineStr">
        <is>
          <t>INE053F01010</t>
        </is>
      </c>
      <c r="C177" s="17" t="inlineStr">
        <is>
          <t>Finance</t>
        </is>
      </c>
      <c r="D177" s="156" t="n">
        <v>59500</v>
      </c>
      <c r="E177" s="7" t="n">
        <v>73.48999999999999</v>
      </c>
      <c r="F177" s="59" t="inlineStr">
        <is>
          <t>$0.00%</t>
        </is>
      </c>
      <c r="G177" s="39" t="n"/>
    </row>
    <row r="178">
      <c r="A178" s="38" t="inlineStr">
        <is>
          <t>Zydus Lifesciences Ltd.</t>
        </is>
      </c>
      <c r="B178" s="17" t="inlineStr">
        <is>
          <t>INE010B01027</t>
        </is>
      </c>
      <c r="C178" s="17" t="inlineStr">
        <is>
          <t>Pharmaceuticals &amp; Biotechnology</t>
        </is>
      </c>
      <c r="D178" s="156" t="n">
        <v>7200</v>
      </c>
      <c r="E178" s="7" t="n">
        <v>70.7</v>
      </c>
      <c r="F178" s="59" t="inlineStr">
        <is>
          <t>$0.00%</t>
        </is>
      </c>
      <c r="G178" s="39" t="n"/>
    </row>
    <row r="179">
      <c r="A179" s="38" t="inlineStr">
        <is>
          <t>Hero MotoCorp Ltd.</t>
        </is>
      </c>
      <c r="B179" s="17" t="inlineStr">
        <is>
          <t>INE158A01026</t>
        </is>
      </c>
      <c r="C179" s="17" t="inlineStr">
        <is>
          <t>Automobiles</t>
        </is>
      </c>
      <c r="D179" s="156" t="n">
        <v>1050</v>
      </c>
      <c r="E179" s="7" t="n">
        <v>57.46</v>
      </c>
      <c r="F179" s="59" t="inlineStr">
        <is>
          <t>$0.00%</t>
        </is>
      </c>
      <c r="G179" s="39" t="n"/>
    </row>
    <row r="180">
      <c r="A180" s="38" t="inlineStr">
        <is>
          <t>Amber Enterprises India Ltd.</t>
        </is>
      </c>
      <c r="B180" s="17" t="inlineStr">
        <is>
          <t>INE371P01015</t>
        </is>
      </c>
      <c r="C180" s="17" t="inlineStr">
        <is>
          <t>Consumer Durables</t>
        </is>
      </c>
      <c r="D180" s="156" t="n">
        <v>500</v>
      </c>
      <c r="E180" s="7" t="n">
        <v>40.45</v>
      </c>
      <c r="F180" s="59" t="inlineStr">
        <is>
          <t>$0.00%</t>
        </is>
      </c>
      <c r="G180" s="39" t="n"/>
    </row>
    <row r="181">
      <c r="A181" s="38" t="inlineStr">
        <is>
          <t>Oil India Ltd.</t>
        </is>
      </c>
      <c r="B181" s="17" t="inlineStr">
        <is>
          <t>INE274J01014</t>
        </is>
      </c>
      <c r="C181" s="17" t="inlineStr">
        <is>
          <t>Oil</t>
        </is>
      </c>
      <c r="D181" s="156" t="n">
        <v>7000</v>
      </c>
      <c r="E181" s="7" t="n">
        <v>28.97</v>
      </c>
      <c r="F181" s="59" t="inlineStr">
        <is>
          <t>$0.00%</t>
        </is>
      </c>
      <c r="G181" s="39" t="n"/>
    </row>
    <row r="182">
      <c r="A182" s="38" t="inlineStr">
        <is>
          <t>Bharat Petroleum Corporation Ltd.</t>
        </is>
      </c>
      <c r="B182" s="17" t="inlineStr">
        <is>
          <t>INE029A01011</t>
        </is>
      </c>
      <c r="C182" s="17" t="inlineStr">
        <is>
          <t>Petroleum Products</t>
        </is>
      </c>
      <c r="D182" s="156" t="n">
        <v>5925</v>
      </c>
      <c r="E182" s="7" t="n">
        <v>20.12</v>
      </c>
      <c r="F182" s="59" t="inlineStr">
        <is>
          <t>$0.00%</t>
        </is>
      </c>
      <c r="G182" s="39" t="n"/>
    </row>
    <row r="183">
      <c r="A183" s="38" t="inlineStr">
        <is>
          <t>Oracle Financial Services Software Ltd.</t>
        </is>
      </c>
      <c r="B183" s="17" t="inlineStr">
        <is>
          <t>INE881D01027</t>
        </is>
      </c>
      <c r="C183" s="17" t="inlineStr">
        <is>
          <t>IT - Software</t>
        </is>
      </c>
      <c r="D183" s="156" t="n">
        <v>150</v>
      </c>
      <c r="E183" s="7" t="n">
        <v>12.6</v>
      </c>
      <c r="F183" s="59" t="inlineStr">
        <is>
          <t>$0.00%</t>
        </is>
      </c>
      <c r="G183" s="39" t="n"/>
    </row>
    <row r="184">
      <c r="A184" s="38" t="inlineStr">
        <is>
          <t>BSE Ltd.</t>
        </is>
      </c>
      <c r="B184" s="17" t="inlineStr">
        <is>
          <t>INE118H01025</t>
        </is>
      </c>
      <c r="C184" s="17" t="inlineStr">
        <is>
          <t>Capital Markets</t>
        </is>
      </c>
      <c r="D184" s="156" t="n">
        <v>375</v>
      </c>
      <c r="E184" s="7" t="n">
        <v>7.65</v>
      </c>
      <c r="F184" s="59" t="inlineStr">
        <is>
          <t>$0.00%</t>
        </is>
      </c>
      <c r="G184" s="39" t="n"/>
    </row>
    <row r="185">
      <c r="A185" s="38" t="inlineStr">
        <is>
          <t>UNO Minda Ltd.</t>
        </is>
      </c>
      <c r="B185" s="17" t="inlineStr">
        <is>
          <t>INE405E01023</t>
        </is>
      </c>
      <c r="C185" s="17" t="inlineStr">
        <is>
          <t>Auto Components</t>
        </is>
      </c>
      <c r="D185" s="156" t="n">
        <v>550</v>
      </c>
      <c r="E185" s="7" t="n">
        <v>7.14</v>
      </c>
      <c r="F185" s="59" t="inlineStr">
        <is>
          <t>$0.00%</t>
        </is>
      </c>
      <c r="G185" s="39" t="n"/>
    </row>
    <row r="186">
      <c r="A186" s="38" t="inlineStr">
        <is>
          <t>PI Industries Ltd.</t>
        </is>
      </c>
      <c r="B186" s="17" t="inlineStr">
        <is>
          <t>INE603J01030</t>
        </is>
      </c>
      <c r="C186" s="17" t="inlineStr">
        <is>
          <t>Fertilizers &amp; Agrochemicals</t>
        </is>
      </c>
      <c r="D186" s="156" t="n">
        <v>175</v>
      </c>
      <c r="E186" s="7" t="n">
        <v>6.15</v>
      </c>
      <c r="F186" s="59" t="inlineStr">
        <is>
          <t>$0.00%</t>
        </is>
      </c>
      <c r="G186" s="39" t="n"/>
    </row>
    <row r="187">
      <c r="A187" s="38" t="inlineStr">
        <is>
          <t>Oberoi Realty Ltd.</t>
        </is>
      </c>
      <c r="B187" s="17" t="inlineStr">
        <is>
          <t>INE093I01010</t>
        </is>
      </c>
      <c r="C187" s="17" t="inlineStr">
        <is>
          <t>Realty</t>
        </is>
      </c>
      <c r="D187" s="156" t="n">
        <v>350</v>
      </c>
      <c r="E187" s="7" t="n">
        <v>5.54</v>
      </c>
      <c r="F187" s="59" t="inlineStr">
        <is>
          <t>$0.00%</t>
        </is>
      </c>
      <c r="G187" s="39" t="n"/>
    </row>
    <row r="188">
      <c r="A188" s="40" t="inlineStr">
        <is>
          <t>Sub Total</t>
        </is>
      </c>
      <c r="B188" s="18" t="n"/>
      <c r="C188" s="18" t="n"/>
      <c r="D188" s="157" t="n"/>
      <c r="E188" s="20" t="n">
        <v>1245351.3</v>
      </c>
      <c r="F188" s="21" t="n">
        <v>0.776</v>
      </c>
      <c r="G188" s="41" t="n"/>
    </row>
    <row r="189">
      <c r="A189" s="38" t="n"/>
      <c r="B189" s="17" t="n"/>
      <c r="C189" s="17" t="n"/>
      <c r="D189" s="156" t="n"/>
      <c r="E189" s="7" t="n"/>
      <c r="F189" s="8" t="n"/>
      <c r="G189" s="39" t="n"/>
    </row>
    <row r="190">
      <c r="A190" s="40" t="inlineStr">
        <is>
          <t>(b) Unlisted</t>
        </is>
      </c>
      <c r="B190" s="17" t="n"/>
      <c r="C190" s="17" t="n"/>
      <c r="D190" s="156" t="n"/>
      <c r="E190" s="7" t="n"/>
      <c r="F190" s="8" t="n"/>
      <c r="G190" s="39" t="n"/>
    </row>
    <row r="191">
      <c r="A191" s="40" t="inlineStr">
        <is>
          <t>Sub Total</t>
        </is>
      </c>
      <c r="B191" s="17" t="n"/>
      <c r="C191" s="17" t="n"/>
      <c r="D191" s="156" t="n"/>
      <c r="E191" s="22" t="inlineStr">
        <is>
          <t>NIL</t>
        </is>
      </c>
      <c r="F191" s="23" t="inlineStr">
        <is>
          <t>NIL</t>
        </is>
      </c>
      <c r="G191" s="39" t="n"/>
    </row>
    <row r="192">
      <c r="A192" s="42" t="inlineStr">
        <is>
          <t>TOTAL</t>
        </is>
      </c>
      <c r="B192" s="145" t="n"/>
      <c r="C192" s="145" t="n"/>
      <c r="D192" s="158" t="n"/>
      <c r="E192" s="20" t="n">
        <v>1245351.3</v>
      </c>
      <c r="F192" s="21" t="n">
        <v>0.776</v>
      </c>
      <c r="G192" s="41" t="n"/>
    </row>
    <row r="193">
      <c r="A193" s="38" t="n"/>
      <c r="B193" s="17" t="n"/>
      <c r="C193" s="17" t="n"/>
      <c r="D193" s="156" t="n"/>
      <c r="E193" s="7" t="n"/>
      <c r="F193" s="8" t="n"/>
      <c r="G193" s="39" t="n"/>
    </row>
    <row r="194">
      <c r="A194" s="40" t="inlineStr">
        <is>
          <t>Derivatives</t>
        </is>
      </c>
      <c r="B194" s="17" t="n"/>
      <c r="C194" s="17" t="n"/>
      <c r="D194" s="156" t="n"/>
      <c r="E194" s="7" t="n"/>
      <c r="F194" s="8" t="n"/>
      <c r="G194" s="39" t="n"/>
    </row>
    <row r="195">
      <c r="A195" s="40" t="inlineStr">
        <is>
          <t>(a) Index/Stock Future</t>
        </is>
      </c>
      <c r="B195" s="17" t="n"/>
      <c r="C195" s="17" t="n"/>
      <c r="D195" s="156" t="n"/>
      <c r="E195" s="7" t="n"/>
      <c r="F195" s="8" t="n"/>
      <c r="G195" s="39" t="n"/>
    </row>
    <row r="196">
      <c r="A196" s="38" t="inlineStr">
        <is>
          <t>Oberoi Realty Ltd.28/10/2025</t>
        </is>
      </c>
      <c r="B196" s="17" t="n"/>
      <c r="C196" s="17" t="n"/>
      <c r="D196" s="167" t="n">
        <v>-350</v>
      </c>
      <c r="E196" s="159" t="n">
        <v>-5.57</v>
      </c>
      <c r="F196" s="160" t="n">
        <v>-3e-06</v>
      </c>
      <c r="G196" s="39" t="n"/>
    </row>
    <row r="197">
      <c r="A197" s="38" t="inlineStr">
        <is>
          <t>PI Industries Ltd.28/10/2025</t>
        </is>
      </c>
      <c r="B197" s="17" t="n"/>
      <c r="C197" s="17" t="n"/>
      <c r="D197" s="167" t="n">
        <v>-175</v>
      </c>
      <c r="E197" s="159" t="n">
        <v>-6.17</v>
      </c>
      <c r="F197" s="160" t="n">
        <v>-3e-06</v>
      </c>
      <c r="G197" s="39" t="n"/>
    </row>
    <row r="198">
      <c r="A198" s="38" t="inlineStr">
        <is>
          <t>UNO Minda Ltd.28/10/2025</t>
        </is>
      </c>
      <c r="B198" s="17" t="n"/>
      <c r="C198" s="17" t="n"/>
      <c r="D198" s="167" t="n">
        <v>-550</v>
      </c>
      <c r="E198" s="159" t="n">
        <v>-7.17</v>
      </c>
      <c r="F198" s="160" t="n">
        <v>-4e-06</v>
      </c>
      <c r="G198" s="39" t="n"/>
    </row>
    <row r="199">
      <c r="A199" s="38" t="inlineStr">
        <is>
          <t>BSE Ltd.28/10/2025</t>
        </is>
      </c>
      <c r="B199" s="17" t="n"/>
      <c r="C199" s="17" t="n"/>
      <c r="D199" s="167" t="n">
        <v>-375</v>
      </c>
      <c r="E199" s="159" t="n">
        <v>-7.7</v>
      </c>
      <c r="F199" s="160" t="n">
        <v>-4e-06</v>
      </c>
      <c r="G199" s="39" t="n"/>
    </row>
    <row r="200">
      <c r="A200" s="38" t="inlineStr">
        <is>
          <t>Oracle Financial Services Software Ltd.28/10/2025</t>
        </is>
      </c>
      <c r="B200" s="17" t="n"/>
      <c r="C200" s="17" t="n"/>
      <c r="D200" s="167" t="n">
        <v>-150</v>
      </c>
      <c r="E200" s="159" t="n">
        <v>-12.65</v>
      </c>
      <c r="F200" s="160" t="n">
        <v>-7e-06</v>
      </c>
      <c r="G200" s="39" t="n"/>
    </row>
    <row r="201">
      <c r="A201" s="38" t="inlineStr">
        <is>
          <t>Bharat Petroleum Corporation Ltd.28/10/2025</t>
        </is>
      </c>
      <c r="B201" s="17" t="n"/>
      <c r="C201" s="17" t="n"/>
      <c r="D201" s="167" t="n">
        <v>-5925</v>
      </c>
      <c r="E201" s="159" t="n">
        <v>-20.23</v>
      </c>
      <c r="F201" s="160" t="n">
        <v>-1.2e-05</v>
      </c>
      <c r="G201" s="39" t="n"/>
    </row>
    <row r="202">
      <c r="A202" s="38" t="inlineStr">
        <is>
          <t>Oil India Ltd.28/10/2025</t>
        </is>
      </c>
      <c r="B202" s="17" t="n"/>
      <c r="C202" s="17" t="n"/>
      <c r="D202" s="167" t="n">
        <v>-7000</v>
      </c>
      <c r="E202" s="159" t="n">
        <v>-29.16</v>
      </c>
      <c r="F202" s="160" t="n">
        <v>-1.8e-05</v>
      </c>
      <c r="G202" s="39" t="n"/>
    </row>
    <row r="203">
      <c r="A203" s="38" t="inlineStr">
        <is>
          <t>Amber Enterprises India Ltd.28/10/2025</t>
        </is>
      </c>
      <c r="B203" s="17" t="n"/>
      <c r="C203" s="17" t="n"/>
      <c r="D203" s="167" t="n">
        <v>-500</v>
      </c>
      <c r="E203" s="159" t="n">
        <v>-39.91</v>
      </c>
      <c r="F203" s="160" t="n">
        <v>-2.4e-05</v>
      </c>
      <c r="G203" s="39" t="n"/>
    </row>
    <row r="204">
      <c r="A204" s="38" t="inlineStr">
        <is>
          <t>Hero MotoCorp Ltd.28/10/2025</t>
        </is>
      </c>
      <c r="B204" s="17" t="n"/>
      <c r="C204" s="17" t="n"/>
      <c r="D204" s="167" t="n">
        <v>-1050</v>
      </c>
      <c r="E204" s="159" t="n">
        <v>-57.19</v>
      </c>
      <c r="F204" s="160" t="n">
        <v>-3.5e-05</v>
      </c>
      <c r="G204" s="39" t="n"/>
    </row>
    <row r="205">
      <c r="A205" s="38" t="inlineStr">
        <is>
          <t>Zydus Lifesciences Ltd.28/10/2025</t>
        </is>
      </c>
      <c r="B205" s="17" t="n"/>
      <c r="C205" s="17" t="n"/>
      <c r="D205" s="167" t="n">
        <v>-7200</v>
      </c>
      <c r="E205" s="159" t="n">
        <v>-71.2</v>
      </c>
      <c r="F205" s="160" t="n">
        <v>-4.4e-05</v>
      </c>
      <c r="G205" s="39" t="n"/>
    </row>
    <row r="206">
      <c r="A206" s="38" t="inlineStr">
        <is>
          <t>Indian Railway Finance Corporation Ltd.28/10/2025</t>
        </is>
      </c>
      <c r="B206" s="17" t="n"/>
      <c r="C206" s="17" t="n"/>
      <c r="D206" s="167" t="n">
        <v>-59500</v>
      </c>
      <c r="E206" s="159" t="n">
        <v>-73.91</v>
      </c>
      <c r="F206" s="160" t="n">
        <v>-4.6e-05</v>
      </c>
      <c r="G206" s="39" t="n"/>
    </row>
    <row r="207">
      <c r="A207" s="38" t="inlineStr">
        <is>
          <t>Piramal Pharma Ltd.28/10/2025</t>
        </is>
      </c>
      <c r="B207" s="17" t="n"/>
      <c r="C207" s="17" t="n"/>
      <c r="D207" s="167" t="n">
        <v>-42500</v>
      </c>
      <c r="E207" s="159" t="n">
        <v>-81.54000000000001</v>
      </c>
      <c r="F207" s="160" t="n">
        <v>-5e-05</v>
      </c>
      <c r="G207" s="39" t="n"/>
    </row>
    <row r="208">
      <c r="A208" s="38" t="inlineStr">
        <is>
          <t>Life Insurance Corporation of India28/10/2025</t>
        </is>
      </c>
      <c r="B208" s="17" t="n"/>
      <c r="C208" s="17" t="n"/>
      <c r="D208" s="167" t="n">
        <v>-9100</v>
      </c>
      <c r="E208" s="159" t="n">
        <v>-82.56</v>
      </c>
      <c r="F208" s="160" t="n">
        <v>-5.1e-05</v>
      </c>
      <c r="G208" s="39" t="n"/>
    </row>
    <row r="209">
      <c r="A209" s="38" t="inlineStr">
        <is>
          <t>L&amp;T Finance Ltd.28/10/2025</t>
        </is>
      </c>
      <c r="B209" s="17" t="n"/>
      <c r="C209" s="17" t="n"/>
      <c r="D209" s="167" t="n">
        <v>-49082</v>
      </c>
      <c r="E209" s="159" t="n">
        <v>-123.22</v>
      </c>
      <c r="F209" s="160" t="n">
        <v>-7.6e-05</v>
      </c>
      <c r="G209" s="39" t="n"/>
    </row>
    <row r="210">
      <c r="A210" s="38" t="inlineStr">
        <is>
          <t>Siemens Ltd.28/10/2025</t>
        </is>
      </c>
      <c r="B210" s="17" t="n"/>
      <c r="C210" s="17" t="n"/>
      <c r="D210" s="167" t="n">
        <v>-4625</v>
      </c>
      <c r="E210" s="159" t="n">
        <v>-145.33</v>
      </c>
      <c r="F210" s="160" t="n">
        <v>-9.000000000000001e-05</v>
      </c>
      <c r="G210" s="39" t="n"/>
    </row>
    <row r="211">
      <c r="A211" s="38" t="inlineStr">
        <is>
          <t>NHPC Ltd.28/10/2025</t>
        </is>
      </c>
      <c r="B211" s="17" t="n"/>
      <c r="C211" s="17" t="n"/>
      <c r="D211" s="167" t="n">
        <v>-192000</v>
      </c>
      <c r="E211" s="159" t="n">
        <v>-166.75</v>
      </c>
      <c r="F211" s="160" t="n">
        <v>-0.000103</v>
      </c>
      <c r="G211" s="39" t="n"/>
    </row>
    <row r="212">
      <c r="A212" s="38" t="inlineStr">
        <is>
          <t>Indraprastha Gas Ltd.28/10/2025</t>
        </is>
      </c>
      <c r="B212" s="17" t="n"/>
      <c r="C212" s="17" t="n"/>
      <c r="D212" s="167" t="n">
        <v>-79750</v>
      </c>
      <c r="E212" s="159" t="n">
        <v>-167.37</v>
      </c>
      <c r="F212" s="160" t="n">
        <v>-0.000104</v>
      </c>
      <c r="G212" s="39" t="n"/>
    </row>
    <row r="213">
      <c r="A213" s="38" t="inlineStr">
        <is>
          <t>Ambuja Cements Ltd.28/10/2025</t>
        </is>
      </c>
      <c r="B213" s="17" t="n"/>
      <c r="C213" s="17" t="n"/>
      <c r="D213" s="167" t="n">
        <v>-35700</v>
      </c>
      <c r="E213" s="159" t="n">
        <v>-204.53</v>
      </c>
      <c r="F213" s="160" t="n">
        <v>-0.000127</v>
      </c>
      <c r="G213" s="39" t="n"/>
    </row>
    <row r="214">
      <c r="A214" s="38" t="inlineStr">
        <is>
          <t>ICICI Lombard General Insurance Co. Ltd.28/10/2025</t>
        </is>
      </c>
      <c r="B214" s="17" t="n"/>
      <c r="C214" s="17" t="n"/>
      <c r="D214" s="167" t="n">
        <v>-11375</v>
      </c>
      <c r="E214" s="159" t="n">
        <v>-215.84</v>
      </c>
      <c r="F214" s="160" t="n">
        <v>-0.000134</v>
      </c>
      <c r="G214" s="39" t="n"/>
    </row>
    <row r="215">
      <c r="A215" s="38" t="inlineStr">
        <is>
          <t>Max Financial Services Ltd.28/10/2025</t>
        </is>
      </c>
      <c r="B215" s="17" t="n"/>
      <c r="C215" s="17" t="n"/>
      <c r="D215" s="167" t="n">
        <v>-15200</v>
      </c>
      <c r="E215" s="159" t="n">
        <v>-240.78</v>
      </c>
      <c r="F215" s="160" t="n">
        <v>-0.000149</v>
      </c>
      <c r="G215" s="39" t="n"/>
    </row>
    <row r="216">
      <c r="A216" s="38" t="inlineStr">
        <is>
          <t>Colgate Palmolive (India) Ltd.28/10/2025</t>
        </is>
      </c>
      <c r="B216" s="17" t="n"/>
      <c r="C216" s="17" t="n"/>
      <c r="D216" s="167" t="n">
        <v>-12150</v>
      </c>
      <c r="E216" s="159" t="n">
        <v>-271.19</v>
      </c>
      <c r="F216" s="160" t="n">
        <v>-0.000168</v>
      </c>
      <c r="G216" s="39" t="n"/>
    </row>
    <row r="217">
      <c r="A217" s="38" t="inlineStr">
        <is>
          <t>Asian Paints Ltd.28/10/2025</t>
        </is>
      </c>
      <c r="B217" s="17" t="n"/>
      <c r="C217" s="17" t="n"/>
      <c r="D217" s="167" t="n">
        <v>-11500</v>
      </c>
      <c r="E217" s="159" t="n">
        <v>-271.39</v>
      </c>
      <c r="F217" s="160" t="n">
        <v>-0.000169</v>
      </c>
      <c r="G217" s="39" t="n"/>
    </row>
    <row r="218">
      <c r="A218" s="38" t="inlineStr">
        <is>
          <t>Havells India Ltd.28/10/2025</t>
        </is>
      </c>
      <c r="B218" s="17" t="n"/>
      <c r="C218" s="17" t="n"/>
      <c r="D218" s="167" t="n">
        <v>-18000</v>
      </c>
      <c r="E218" s="159" t="n">
        <v>-272.38</v>
      </c>
      <c r="F218" s="160" t="n">
        <v>-0.000169</v>
      </c>
      <c r="G218" s="39" t="n"/>
    </row>
    <row r="219">
      <c r="A219" s="38" t="inlineStr">
        <is>
          <t>HDFC Asset Management Company Ltd.28/10/2025</t>
        </is>
      </c>
      <c r="B219" s="17" t="n"/>
      <c r="C219" s="17" t="n"/>
      <c r="D219" s="167" t="n">
        <v>-6300</v>
      </c>
      <c r="E219" s="159" t="n">
        <v>-349.87</v>
      </c>
      <c r="F219" s="160" t="n">
        <v>-0.000217</v>
      </c>
      <c r="G219" s="39" t="n"/>
    </row>
    <row r="220">
      <c r="A220" s="38" t="inlineStr">
        <is>
          <t>KEI Industries Ltd.28/10/2025</t>
        </is>
      </c>
      <c r="B220" s="17" t="n"/>
      <c r="C220" s="17" t="n"/>
      <c r="D220" s="167" t="n">
        <v>-10500</v>
      </c>
      <c r="E220" s="159" t="n">
        <v>-428.89</v>
      </c>
      <c r="F220" s="160" t="n">
        <v>-0.000267</v>
      </c>
      <c r="G220" s="39" t="n"/>
    </row>
    <row r="221">
      <c r="A221" s="38" t="inlineStr">
        <is>
          <t>Kaynes Technology India Ltd.28/10/2025</t>
        </is>
      </c>
      <c r="B221" s="17" t="n"/>
      <c r="C221" s="17" t="n"/>
      <c r="D221" s="167" t="n">
        <v>-6400</v>
      </c>
      <c r="E221" s="159" t="n">
        <v>-454.46</v>
      </c>
      <c r="F221" s="160" t="n">
        <v>-0.000283</v>
      </c>
      <c r="G221" s="39" t="n"/>
    </row>
    <row r="222">
      <c r="A222" s="38" t="inlineStr">
        <is>
          <t>NCC Ltd.28/10/2025</t>
        </is>
      </c>
      <c r="B222" s="17" t="n"/>
      <c r="C222" s="17" t="n"/>
      <c r="D222" s="167" t="n">
        <v>-224100</v>
      </c>
      <c r="E222" s="159" t="n">
        <v>-468.17</v>
      </c>
      <c r="F222" s="160" t="n">
        <v>-0.000291</v>
      </c>
      <c r="G222" s="39" t="n"/>
    </row>
    <row r="223">
      <c r="A223" s="38" t="inlineStr">
        <is>
          <t>Syngene International Ltd.28/10/2025</t>
        </is>
      </c>
      <c r="B223" s="17" t="n"/>
      <c r="C223" s="17" t="n"/>
      <c r="D223" s="167" t="n">
        <v>-77000</v>
      </c>
      <c r="E223" s="159" t="n">
        <v>-482.79</v>
      </c>
      <c r="F223" s="160" t="n">
        <v>-0.0003</v>
      </c>
      <c r="G223" s="39" t="n"/>
    </row>
    <row r="224">
      <c r="A224" s="38" t="inlineStr">
        <is>
          <t>Mankind Pharma Ltd.28/10/2025</t>
        </is>
      </c>
      <c r="B224" s="17" t="n"/>
      <c r="C224" s="17" t="n"/>
      <c r="D224" s="167" t="n">
        <v>-20250</v>
      </c>
      <c r="E224" s="159" t="n">
        <v>-496.55</v>
      </c>
      <c r="F224" s="160" t="n">
        <v>-0.000309</v>
      </c>
      <c r="G224" s="39" t="n"/>
    </row>
    <row r="225">
      <c r="A225" s="38" t="inlineStr">
        <is>
          <t>Shree Cement Ltd.28/10/2025</t>
        </is>
      </c>
      <c r="B225" s="17" t="n"/>
      <c r="C225" s="17" t="n"/>
      <c r="D225" s="167" t="n">
        <v>-1700</v>
      </c>
      <c r="E225" s="159" t="n">
        <v>-501.16</v>
      </c>
      <c r="F225" s="160" t="n">
        <v>-0.000312</v>
      </c>
      <c r="G225" s="39" t="n"/>
    </row>
    <row r="226">
      <c r="A226" s="38" t="inlineStr">
        <is>
          <t>Supreme Industries Ltd.28/10/2025</t>
        </is>
      </c>
      <c r="B226" s="17" t="n"/>
      <c r="C226" s="17" t="n"/>
      <c r="D226" s="167" t="n">
        <v>-11900</v>
      </c>
      <c r="E226" s="159" t="n">
        <v>-504.43</v>
      </c>
      <c r="F226" s="160" t="n">
        <v>-0.000314</v>
      </c>
      <c r="G226" s="39" t="n"/>
    </row>
    <row r="227">
      <c r="A227" s="38" t="inlineStr">
        <is>
          <t>Indian Energy Exchange Ltd.28/10/2025</t>
        </is>
      </c>
      <c r="B227" s="17" t="n"/>
      <c r="C227" s="17" t="n"/>
      <c r="D227" s="167" t="n">
        <v>-378750</v>
      </c>
      <c r="E227" s="159" t="n">
        <v>-530.89</v>
      </c>
      <c r="F227" s="160" t="n">
        <v>-0.00033</v>
      </c>
      <c r="G227" s="39" t="n"/>
    </row>
    <row r="228">
      <c r="A228" s="38" t="inlineStr">
        <is>
          <t>Suzlon Energy Ltd.28/10/2025</t>
        </is>
      </c>
      <c r="B228" s="17" t="n"/>
      <c r="C228" s="17" t="n"/>
      <c r="D228" s="167" t="n">
        <v>-968000</v>
      </c>
      <c r="E228" s="159" t="n">
        <v>-535.11</v>
      </c>
      <c r="F228" s="160" t="n">
        <v>-0.000333</v>
      </c>
      <c r="G228" s="39" t="n"/>
    </row>
    <row r="229">
      <c r="A229" s="38" t="inlineStr">
        <is>
          <t>Sun Pharmaceutical Industries Ltd.28/10/2025</t>
        </is>
      </c>
      <c r="B229" s="17" t="n"/>
      <c r="C229" s="17" t="n"/>
      <c r="D229" s="167" t="n">
        <v>-33600</v>
      </c>
      <c r="E229" s="159" t="n">
        <v>-539.48</v>
      </c>
      <c r="F229" s="160" t="n">
        <v>-0.000336</v>
      </c>
      <c r="G229" s="39" t="n"/>
    </row>
    <row r="230">
      <c r="A230" s="38" t="inlineStr">
        <is>
          <t>Infosys Ltd.28/10/2025</t>
        </is>
      </c>
      <c r="B230" s="17" t="n"/>
      <c r="C230" s="17" t="n"/>
      <c r="D230" s="167" t="n">
        <v>-41200</v>
      </c>
      <c r="E230" s="159" t="n">
        <v>-593.9</v>
      </c>
      <c r="F230" s="160" t="n">
        <v>-0.000369</v>
      </c>
      <c r="G230" s="39" t="n"/>
    </row>
    <row r="231">
      <c r="A231" s="38" t="inlineStr">
        <is>
          <t>Astral Ltd.28/10/2025</t>
        </is>
      </c>
      <c r="B231" s="17" t="n"/>
      <c r="C231" s="17" t="n"/>
      <c r="D231" s="167" t="n">
        <v>-54400</v>
      </c>
      <c r="E231" s="159" t="n">
        <v>-747.73</v>
      </c>
      <c r="F231" s="160" t="n">
        <v>-0.000465</v>
      </c>
      <c r="G231" s="39" t="n"/>
    </row>
    <row r="232">
      <c r="A232" s="38" t="inlineStr">
        <is>
          <t>Tata Consultancy Services Ltd.25/11/2025</t>
        </is>
      </c>
      <c r="B232" s="17" t="n"/>
      <c r="C232" s="17" t="n"/>
      <c r="D232" s="167" t="n">
        <v>-26775</v>
      </c>
      <c r="E232" s="159" t="n">
        <v>-780.6</v>
      </c>
      <c r="F232" s="160" t="n">
        <v>-0.000486</v>
      </c>
      <c r="G232" s="39" t="n"/>
    </row>
    <row r="233">
      <c r="A233" s="38" t="inlineStr">
        <is>
          <t>Fortis Healthcare Ltd.28/10/2025</t>
        </is>
      </c>
      <c r="B233" s="17" t="n"/>
      <c r="C233" s="17" t="n"/>
      <c r="D233" s="167" t="n">
        <v>-85250</v>
      </c>
      <c r="E233" s="159" t="n">
        <v>-830.04</v>
      </c>
      <c r="F233" s="160" t="n">
        <v>-0.000517</v>
      </c>
      <c r="G233" s="39" t="n"/>
    </row>
    <row r="234">
      <c r="A234" s="38" t="inlineStr">
        <is>
          <t>ABB India Ltd.28/10/2025</t>
        </is>
      </c>
      <c r="B234" s="17" t="n"/>
      <c r="C234" s="17" t="n"/>
      <c r="D234" s="167" t="n">
        <v>-16250</v>
      </c>
      <c r="E234" s="159" t="n">
        <v>-848.23</v>
      </c>
      <c r="F234" s="160" t="n">
        <v>-0.000528</v>
      </c>
      <c r="G234" s="39" t="n"/>
    </row>
    <row r="235">
      <c r="A235" s="38" t="inlineStr">
        <is>
          <t>Biocon Ltd.28/10/2025</t>
        </is>
      </c>
      <c r="B235" s="17" t="n"/>
      <c r="C235" s="17" t="n"/>
      <c r="D235" s="167" t="n">
        <v>-260000</v>
      </c>
      <c r="E235" s="159" t="n">
        <v>-890.89</v>
      </c>
      <c r="F235" s="160" t="n">
        <v>-0.000554</v>
      </c>
      <c r="G235" s="39" t="n"/>
    </row>
    <row r="236">
      <c r="A236" s="38" t="inlineStr">
        <is>
          <t>Muthoot Finance Ltd.28/10/2025</t>
        </is>
      </c>
      <c r="B236" s="17" t="n"/>
      <c r="C236" s="17" t="n"/>
      <c r="D236" s="167" t="n">
        <v>-29425</v>
      </c>
      <c r="E236" s="159" t="n">
        <v>-908.9400000000001</v>
      </c>
      <c r="F236" s="160" t="n">
        <v>-0.000566</v>
      </c>
      <c r="G236" s="39" t="n"/>
    </row>
    <row r="237">
      <c r="A237" s="38" t="inlineStr">
        <is>
          <t>Computer Age Management Services Ltd.28/10/2025</t>
        </is>
      </c>
      <c r="B237" s="17" t="n"/>
      <c r="C237" s="17" t="n"/>
      <c r="D237" s="167" t="n">
        <v>-27450</v>
      </c>
      <c r="E237" s="159" t="n">
        <v>-1038.65</v>
      </c>
      <c r="F237" s="160" t="n">
        <v>-0.000647</v>
      </c>
      <c r="G237" s="39" t="n"/>
    </row>
    <row r="238">
      <c r="A238" s="38" t="inlineStr">
        <is>
          <t>Mphasis Ltd.28/10/2025</t>
        </is>
      </c>
      <c r="B238" s="17" t="n"/>
      <c r="C238" s="17" t="n"/>
      <c r="D238" s="167" t="n">
        <v>-39600</v>
      </c>
      <c r="E238" s="159" t="n">
        <v>-1057.91</v>
      </c>
      <c r="F238" s="160" t="n">
        <v>-0.000659</v>
      </c>
      <c r="G238" s="39" t="n"/>
    </row>
    <row r="239">
      <c r="A239" s="38" t="inlineStr">
        <is>
          <t>Polycab India Ltd.28/10/2025</t>
        </is>
      </c>
      <c r="B239" s="17" t="n"/>
      <c r="C239" s="17" t="n"/>
      <c r="D239" s="167" t="n">
        <v>-14500</v>
      </c>
      <c r="E239" s="159" t="n">
        <v>-1064.23</v>
      </c>
      <c r="F239" s="160" t="n">
        <v>-0.000662</v>
      </c>
      <c r="G239" s="39" t="n"/>
    </row>
    <row r="240">
      <c r="A240" s="38" t="inlineStr">
        <is>
          <t>SBI Life Insurance Company Ltd.28/10/2025</t>
        </is>
      </c>
      <c r="B240" s="17" t="n"/>
      <c r="C240" s="17" t="n"/>
      <c r="D240" s="167" t="n">
        <v>-66000</v>
      </c>
      <c r="E240" s="159" t="n">
        <v>-1189.32</v>
      </c>
      <c r="F240" s="160" t="n">
        <v>-0.00074</v>
      </c>
      <c r="G240" s="39" t="n"/>
    </row>
    <row r="241">
      <c r="A241" s="38" t="inlineStr">
        <is>
          <t>360 One Wam Ltd.28/10/2025</t>
        </is>
      </c>
      <c r="B241" s="17" t="n"/>
      <c r="C241" s="17" t="n"/>
      <c r="D241" s="167" t="n">
        <v>-116000</v>
      </c>
      <c r="E241" s="159" t="n">
        <v>-1189.7</v>
      </c>
      <c r="F241" s="160" t="n">
        <v>-0.000741</v>
      </c>
      <c r="G241" s="39" t="n"/>
    </row>
    <row r="242">
      <c r="A242" s="38" t="inlineStr">
        <is>
          <t>Alkem Laboratories Ltd.28/10/2025</t>
        </is>
      </c>
      <c r="B242" s="17" t="n"/>
      <c r="C242" s="17" t="n"/>
      <c r="D242" s="167" t="n">
        <v>-22000</v>
      </c>
      <c r="E242" s="159" t="n">
        <v>-1202.74</v>
      </c>
      <c r="F242" s="160" t="n">
        <v>-0.000749</v>
      </c>
      <c r="G242" s="39" t="n"/>
    </row>
    <row r="243">
      <c r="A243" s="38" t="inlineStr">
        <is>
          <t>CG Power and Industrial Solutions Ltd.28/10/2025</t>
        </is>
      </c>
      <c r="B243" s="17" t="n"/>
      <c r="C243" s="17" t="n"/>
      <c r="D243" s="167" t="n">
        <v>-169150</v>
      </c>
      <c r="E243" s="159" t="n">
        <v>-1262.62</v>
      </c>
      <c r="F243" s="160" t="n">
        <v>-0.000786</v>
      </c>
      <c r="G243" s="39" t="n"/>
    </row>
    <row r="244">
      <c r="A244" s="38" t="inlineStr">
        <is>
          <t>Tata Power Company Ltd.28/10/2025</t>
        </is>
      </c>
      <c r="B244" s="17" t="n"/>
      <c r="C244" s="17" t="n"/>
      <c r="D244" s="167" t="n">
        <v>-327700</v>
      </c>
      <c r="E244" s="159" t="n">
        <v>-1282.13</v>
      </c>
      <c r="F244" s="160" t="n">
        <v>-0.000798</v>
      </c>
      <c r="G244" s="39" t="n"/>
    </row>
    <row r="245">
      <c r="A245" s="38" t="inlineStr">
        <is>
          <t>Union Bank of India28/10/2025</t>
        </is>
      </c>
      <c r="B245" s="17" t="n"/>
      <c r="C245" s="17" t="n"/>
      <c r="D245" s="167" t="n">
        <v>-929250</v>
      </c>
      <c r="E245" s="159" t="n">
        <v>-1295.28</v>
      </c>
      <c r="F245" s="160" t="n">
        <v>-0.000806</v>
      </c>
      <c r="G245" s="39" t="n"/>
    </row>
    <row r="246">
      <c r="A246" s="38" t="inlineStr">
        <is>
          <t>Pidilite Industries Ltd.28/10/2025</t>
        </is>
      </c>
      <c r="B246" s="17" t="n"/>
      <c r="C246" s="17" t="n"/>
      <c r="D246" s="167" t="n">
        <v>-96000</v>
      </c>
      <c r="E246" s="159" t="n">
        <v>-1420.42</v>
      </c>
      <c r="F246" s="160" t="n">
        <v>-0.000884</v>
      </c>
      <c r="G246" s="39" t="n"/>
    </row>
    <row r="247">
      <c r="A247" s="38" t="inlineStr">
        <is>
          <t>Inox Wind Ltd.28/10/2025</t>
        </is>
      </c>
      <c r="B247" s="17" t="n"/>
      <c r="C247" s="17" t="n"/>
      <c r="D247" s="167" t="n">
        <v>-1014320</v>
      </c>
      <c r="E247" s="159" t="n">
        <v>-1431.71</v>
      </c>
      <c r="F247" s="160" t="n">
        <v>-0.000891</v>
      </c>
      <c r="G247" s="39" t="n"/>
    </row>
    <row r="248">
      <c r="A248" s="38" t="inlineStr">
        <is>
          <t>The Phoenix Mills Ltd.28/10/2025</t>
        </is>
      </c>
      <c r="B248" s="17" t="n"/>
      <c r="C248" s="17" t="n"/>
      <c r="D248" s="167" t="n">
        <v>-92400</v>
      </c>
      <c r="E248" s="159" t="n">
        <v>-1446.98</v>
      </c>
      <c r="F248" s="160" t="n">
        <v>-0.000901</v>
      </c>
      <c r="G248" s="39" t="n"/>
    </row>
    <row r="249">
      <c r="A249" s="38" t="inlineStr">
        <is>
          <t>Bharat Dynamics Ltd.28/10/2025</t>
        </is>
      </c>
      <c r="B249" s="17" t="n"/>
      <c r="C249" s="17" t="n"/>
      <c r="D249" s="167" t="n">
        <v>-96850</v>
      </c>
      <c r="E249" s="159" t="n">
        <v>-1454.69</v>
      </c>
      <c r="F249" s="160" t="n">
        <v>-0.000906</v>
      </c>
      <c r="G249" s="39" t="n"/>
    </row>
    <row r="250">
      <c r="A250" s="38" t="inlineStr">
        <is>
          <t>Tube Investments Of India Ltd.28/10/2025</t>
        </is>
      </c>
      <c r="B250" s="17" t="n"/>
      <c r="C250" s="17" t="n"/>
      <c r="D250" s="167" t="n">
        <v>-50200</v>
      </c>
      <c r="E250" s="159" t="n">
        <v>-1565.64</v>
      </c>
      <c r="F250" s="160" t="n">
        <v>-0.000975</v>
      </c>
      <c r="G250" s="39" t="n"/>
    </row>
    <row r="251">
      <c r="A251" s="38" t="inlineStr">
        <is>
          <t>Housing &amp; Urban Development Corp Ltd.28/10/2025</t>
        </is>
      </c>
      <c r="B251" s="17" t="n"/>
      <c r="C251" s="17" t="n"/>
      <c r="D251" s="167" t="n">
        <v>-699300</v>
      </c>
      <c r="E251" s="159" t="n">
        <v>-1573.77</v>
      </c>
      <c r="F251" s="160" t="n">
        <v>-0.00098</v>
      </c>
      <c r="G251" s="39" t="n"/>
    </row>
    <row r="252">
      <c r="A252" s="38" t="inlineStr">
        <is>
          <t>National Buildings Construction Corporation Ltd.28/10/2025</t>
        </is>
      </c>
      <c r="B252" s="17" t="n"/>
      <c r="C252" s="17" t="n"/>
      <c r="D252" s="167" t="n">
        <v>-1540500</v>
      </c>
      <c r="E252" s="159" t="n">
        <v>-1657.73</v>
      </c>
      <c r="F252" s="160" t="n">
        <v>-0.001032</v>
      </c>
      <c r="G252" s="39" t="n"/>
    </row>
    <row r="253">
      <c r="A253" s="38" t="inlineStr">
        <is>
          <t>Jindal Steel Ltd.28/10/2025</t>
        </is>
      </c>
      <c r="B253" s="17" t="n"/>
      <c r="C253" s="17" t="n"/>
      <c r="D253" s="167" t="n">
        <v>-173750</v>
      </c>
      <c r="E253" s="159" t="n">
        <v>-1856</v>
      </c>
      <c r="F253" s="160" t="n">
        <v>-0.001156</v>
      </c>
      <c r="G253" s="39" t="n"/>
    </row>
    <row r="254">
      <c r="A254" s="38" t="inlineStr">
        <is>
          <t>Torrent Pharmaceuticals Ltd.28/10/2025</t>
        </is>
      </c>
      <c r="B254" s="17" t="n"/>
      <c r="C254" s="17" t="n"/>
      <c r="D254" s="167" t="n">
        <v>-55000</v>
      </c>
      <c r="E254" s="159" t="n">
        <v>-1992.98</v>
      </c>
      <c r="F254" s="160" t="n">
        <v>-0.001241</v>
      </c>
      <c r="G254" s="39" t="n"/>
    </row>
    <row r="255">
      <c r="A255" s="38" t="inlineStr">
        <is>
          <t>Angel One Ltd.28/10/2025</t>
        </is>
      </c>
      <c r="B255" s="17" t="n"/>
      <c r="C255" s="17" t="n"/>
      <c r="D255" s="167" t="n">
        <v>-93750</v>
      </c>
      <c r="E255" s="159" t="n">
        <v>-2006.53</v>
      </c>
      <c r="F255" s="160" t="n">
        <v>-0.001249</v>
      </c>
      <c r="G255" s="39" t="n"/>
    </row>
    <row r="256">
      <c r="A256" s="38" t="inlineStr">
        <is>
          <t>Cyient Ltd.28/10/2025</t>
        </is>
      </c>
      <c r="B256" s="17" t="n"/>
      <c r="C256" s="17" t="n"/>
      <c r="D256" s="167" t="n">
        <v>-185725</v>
      </c>
      <c r="E256" s="159" t="n">
        <v>-2137.14</v>
      </c>
      <c r="F256" s="160" t="n">
        <v>-0.001331</v>
      </c>
      <c r="G256" s="39" t="n"/>
    </row>
    <row r="257">
      <c r="A257" s="38" t="inlineStr">
        <is>
          <t>Samvardhana Motherson International Ltd.28/10/2025</t>
        </is>
      </c>
      <c r="B257" s="17" t="n"/>
      <c r="C257" s="17" t="n"/>
      <c r="D257" s="167" t="n">
        <v>-2091000</v>
      </c>
      <c r="E257" s="159" t="n">
        <v>-2223.78</v>
      </c>
      <c r="F257" s="160" t="n">
        <v>-0.001385</v>
      </c>
      <c r="G257" s="39" t="n"/>
    </row>
    <row r="258">
      <c r="A258" s="38" t="inlineStr">
        <is>
          <t>Lupin Ltd.28/10/2025</t>
        </is>
      </c>
      <c r="B258" s="17" t="n"/>
      <c r="C258" s="17" t="n"/>
      <c r="D258" s="167" t="n">
        <v>-115600</v>
      </c>
      <c r="E258" s="159" t="n">
        <v>-2227.03</v>
      </c>
      <c r="F258" s="160" t="n">
        <v>-0.001387</v>
      </c>
      <c r="G258" s="39" t="n"/>
    </row>
    <row r="259">
      <c r="A259" s="38" t="inlineStr">
        <is>
          <t>Container Corporation Of India Ltd.28/10/2025</t>
        </is>
      </c>
      <c r="B259" s="17" t="n"/>
      <c r="C259" s="17" t="n"/>
      <c r="D259" s="167" t="n">
        <v>-432500</v>
      </c>
      <c r="E259" s="159" t="n">
        <v>-2290.52</v>
      </c>
      <c r="F259" s="160" t="n">
        <v>-0.001426</v>
      </c>
      <c r="G259" s="39" t="n"/>
    </row>
    <row r="260">
      <c r="A260" s="38" t="inlineStr">
        <is>
          <t>Laurus Labs Ltd.28/10/2025</t>
        </is>
      </c>
      <c r="B260" s="17" t="n"/>
      <c r="C260" s="17" t="n"/>
      <c r="D260" s="167" t="n">
        <v>-277100</v>
      </c>
      <c r="E260" s="159" t="n">
        <v>-2348.7</v>
      </c>
      <c r="F260" s="160" t="n">
        <v>-0.001463</v>
      </c>
      <c r="G260" s="39" t="n"/>
    </row>
    <row r="261">
      <c r="A261" s="38" t="inlineStr">
        <is>
          <t>Indian Oil Corporation Ltd.28/10/2025</t>
        </is>
      </c>
      <c r="B261" s="17" t="n"/>
      <c r="C261" s="17" t="n"/>
      <c r="D261" s="167" t="n">
        <v>-1560000</v>
      </c>
      <c r="E261" s="159" t="n">
        <v>-2352.79</v>
      </c>
      <c r="F261" s="160" t="n">
        <v>-0.001465</v>
      </c>
      <c r="G261" s="39" t="n"/>
    </row>
    <row r="262">
      <c r="A262" s="38" t="inlineStr">
        <is>
          <t>Info Edge (India) Ltd.28/10/2025</t>
        </is>
      </c>
      <c r="B262" s="17" t="n"/>
      <c r="C262" s="17" t="n"/>
      <c r="D262" s="167" t="n">
        <v>-181125</v>
      </c>
      <c r="E262" s="159" t="n">
        <v>-2386.14</v>
      </c>
      <c r="F262" s="160" t="n">
        <v>-0.001486</v>
      </c>
      <c r="G262" s="39" t="n"/>
    </row>
    <row r="263">
      <c r="A263" s="38" t="inlineStr">
        <is>
          <t>UPL Ltd.28/10/2025</t>
        </is>
      </c>
      <c r="B263" s="17" t="n"/>
      <c r="C263" s="17" t="n"/>
      <c r="D263" s="167" t="n">
        <v>-364495</v>
      </c>
      <c r="E263" s="159" t="n">
        <v>-2407.12</v>
      </c>
      <c r="F263" s="160" t="n">
        <v>-0.001499</v>
      </c>
      <c r="G263" s="39" t="n"/>
    </row>
    <row r="264">
      <c r="A264" s="38" t="inlineStr">
        <is>
          <t>Bank of India28/10/2025</t>
        </is>
      </c>
      <c r="B264" s="17" t="n"/>
      <c r="C264" s="17" t="n"/>
      <c r="D264" s="167" t="n">
        <v>-2043600</v>
      </c>
      <c r="E264" s="159" t="n">
        <v>-2541.63</v>
      </c>
      <c r="F264" s="160" t="n">
        <v>-0.001583</v>
      </c>
      <c r="G264" s="39" t="n"/>
    </row>
    <row r="265">
      <c r="A265" s="38" t="inlineStr">
        <is>
          <t>TVS Motor Company Ltd.28/10/2025</t>
        </is>
      </c>
      <c r="B265" s="17" t="n"/>
      <c r="C265" s="17" t="n"/>
      <c r="D265" s="167" t="n">
        <v>-73850</v>
      </c>
      <c r="E265" s="159" t="n">
        <v>-2558.02</v>
      </c>
      <c r="F265" s="160" t="n">
        <v>-0.001593</v>
      </c>
      <c r="G265" s="39" t="n"/>
    </row>
    <row r="266">
      <c r="A266" s="38" t="inlineStr">
        <is>
          <t>Torrent Power Ltd.28/10/2025</t>
        </is>
      </c>
      <c r="B266" s="17" t="n"/>
      <c r="C266" s="17" t="n"/>
      <c r="D266" s="167" t="n">
        <v>-218250</v>
      </c>
      <c r="E266" s="159" t="n">
        <v>-2679.24</v>
      </c>
      <c r="F266" s="160" t="n">
        <v>-0.001668</v>
      </c>
      <c r="G266" s="39" t="n"/>
    </row>
    <row r="267">
      <c r="A267" s="38" t="inlineStr">
        <is>
          <t>Dabur India Ltd.28/10/2025</t>
        </is>
      </c>
      <c r="B267" s="17" t="n"/>
      <c r="C267" s="17" t="n"/>
      <c r="D267" s="167" t="n">
        <v>-557500</v>
      </c>
      <c r="E267" s="159" t="n">
        <v>-2756.84</v>
      </c>
      <c r="F267" s="160" t="n">
        <v>-0.001717</v>
      </c>
      <c r="G267" s="39" t="n"/>
    </row>
    <row r="268">
      <c r="A268" s="38" t="inlineStr">
        <is>
          <t>Bandhan Bank Ltd.28/10/2025</t>
        </is>
      </c>
      <c r="B268" s="17" t="n"/>
      <c r="C268" s="17" t="n"/>
      <c r="D268" s="167" t="n">
        <v>-1706400</v>
      </c>
      <c r="E268" s="159" t="n">
        <v>-2780.92</v>
      </c>
      <c r="F268" s="160" t="n">
        <v>-0.001732</v>
      </c>
      <c r="G268" s="39" t="n"/>
    </row>
    <row r="269">
      <c r="A269" s="38" t="inlineStr">
        <is>
          <t>Delhivery Ltd.28/10/2025</t>
        </is>
      </c>
      <c r="B269" s="17" t="n"/>
      <c r="C269" s="17" t="n"/>
      <c r="D269" s="167" t="n">
        <v>-643250</v>
      </c>
      <c r="E269" s="159" t="n">
        <v>-2916.82</v>
      </c>
      <c r="F269" s="160" t="n">
        <v>-0.001816</v>
      </c>
      <c r="G269" s="39" t="n"/>
    </row>
    <row r="270">
      <c r="A270" s="38" t="inlineStr">
        <is>
          <t>Prestige Estates Projects Ltd.28/10/2025</t>
        </is>
      </c>
      <c r="B270" s="17" t="n"/>
      <c r="C270" s="17" t="n"/>
      <c r="D270" s="167" t="n">
        <v>-192150</v>
      </c>
      <c r="E270" s="159" t="n">
        <v>-2917.8</v>
      </c>
      <c r="F270" s="160" t="n">
        <v>-0.001817</v>
      </c>
      <c r="G270" s="39" t="n"/>
    </row>
    <row r="271">
      <c r="A271" s="38" t="inlineStr">
        <is>
          <t>Lodha Developers Ltd.28/10/2025</t>
        </is>
      </c>
      <c r="B271" s="17" t="n"/>
      <c r="C271" s="17" t="n"/>
      <c r="D271" s="167" t="n">
        <v>-260100</v>
      </c>
      <c r="E271" s="159" t="n">
        <v>-2975.28</v>
      </c>
      <c r="F271" s="160" t="n">
        <v>-0.001853</v>
      </c>
      <c r="G271" s="39" t="n"/>
    </row>
    <row r="272">
      <c r="A272" s="38" t="inlineStr">
        <is>
          <t>National Aluminium Company Ltd.28/10/2025</t>
        </is>
      </c>
      <c r="B272" s="17" t="n"/>
      <c r="C272" s="17" t="n"/>
      <c r="D272" s="167" t="n">
        <v>-1398750</v>
      </c>
      <c r="E272" s="159" t="n">
        <v>-3009.13</v>
      </c>
      <c r="F272" s="160" t="n">
        <v>-0.001874</v>
      </c>
      <c r="G272" s="39" t="n"/>
    </row>
    <row r="273">
      <c r="A273" s="38" t="inlineStr">
        <is>
          <t>Indian Railway Catering &amp;Tou. Corp. Ltd.28/10/2025</t>
        </is>
      </c>
      <c r="B273" s="17" t="n"/>
      <c r="C273" s="17" t="n"/>
      <c r="D273" s="167" t="n">
        <v>-428750</v>
      </c>
      <c r="E273" s="159" t="n">
        <v>-3024.62</v>
      </c>
      <c r="F273" s="160" t="n">
        <v>-0.001884</v>
      </c>
      <c r="G273" s="39" t="n"/>
    </row>
    <row r="274">
      <c r="A274" s="38" t="inlineStr">
        <is>
          <t>Sona BLW Precision Forgings Ltd.28/10/2025</t>
        </is>
      </c>
      <c r="B274" s="17" t="n"/>
      <c r="C274" s="17" t="n"/>
      <c r="D274" s="167" t="n">
        <v>-749700</v>
      </c>
      <c r="E274" s="159" t="n">
        <v>-3101.13</v>
      </c>
      <c r="F274" s="160" t="n">
        <v>-0.001931</v>
      </c>
      <c r="G274" s="39" t="n"/>
    </row>
    <row r="275">
      <c r="A275" s="38" t="inlineStr">
        <is>
          <t>Divi's Laboratories Ltd.28/10/2025</t>
        </is>
      </c>
      <c r="B275" s="17" t="n"/>
      <c r="C275" s="17" t="n"/>
      <c r="D275" s="167" t="n">
        <v>-54500</v>
      </c>
      <c r="E275" s="159" t="n">
        <v>-3121.76</v>
      </c>
      <c r="F275" s="160" t="n">
        <v>-0.001944</v>
      </c>
      <c r="G275" s="39" t="n"/>
    </row>
    <row r="276">
      <c r="A276" s="38" t="inlineStr">
        <is>
          <t>Mazagon Dock Shipbuilders Ltd.28/10/2025</t>
        </is>
      </c>
      <c r="B276" s="17" t="n"/>
      <c r="C276" s="17" t="n"/>
      <c r="D276" s="167" t="n">
        <v>-112525</v>
      </c>
      <c r="E276" s="159" t="n">
        <v>-3125.61</v>
      </c>
      <c r="F276" s="160" t="n">
        <v>-0.001947</v>
      </c>
      <c r="G276" s="39" t="n"/>
    </row>
    <row r="277">
      <c r="A277" s="38" t="inlineStr">
        <is>
          <t>Bajaj Finance Ltd.28/10/2025</t>
        </is>
      </c>
      <c r="B277" s="17" t="n"/>
      <c r="C277" s="17" t="n"/>
      <c r="D277" s="167" t="n">
        <v>-312000</v>
      </c>
      <c r="E277" s="159" t="n">
        <v>-3134.35</v>
      </c>
      <c r="F277" s="160" t="n">
        <v>-0.001952</v>
      </c>
      <c r="G277" s="39" t="n"/>
    </row>
    <row r="278">
      <c r="A278" s="38" t="inlineStr">
        <is>
          <t>Hindalco Industries Ltd.28/10/2025</t>
        </is>
      </c>
      <c r="B278" s="17" t="n"/>
      <c r="C278" s="17" t="n"/>
      <c r="D278" s="167" t="n">
        <v>-413000</v>
      </c>
      <c r="E278" s="159" t="n">
        <v>-3170.39</v>
      </c>
      <c r="F278" s="160" t="n">
        <v>-0.001974</v>
      </c>
      <c r="G278" s="39" t="n"/>
    </row>
    <row r="279">
      <c r="A279" s="38" t="inlineStr">
        <is>
          <t>Hindustan Zinc Ltd.28/10/2025</t>
        </is>
      </c>
      <c r="B279" s="17" t="n"/>
      <c r="C279" s="17" t="n"/>
      <c r="D279" s="167" t="n">
        <v>-665175</v>
      </c>
      <c r="E279" s="159" t="n">
        <v>-3225.1</v>
      </c>
      <c r="F279" s="160" t="n">
        <v>-0.002009</v>
      </c>
      <c r="G279" s="39" t="n"/>
    </row>
    <row r="280">
      <c r="A280" s="38" t="inlineStr">
        <is>
          <t>Tech Mahindra Ltd.28/10/2025</t>
        </is>
      </c>
      <c r="B280" s="17" t="n"/>
      <c r="C280" s="17" t="n"/>
      <c r="D280" s="167" t="n">
        <v>-233400</v>
      </c>
      <c r="E280" s="159" t="n">
        <v>-3285.81</v>
      </c>
      <c r="F280" s="160" t="n">
        <v>-0.002046</v>
      </c>
      <c r="G280" s="39" t="n"/>
    </row>
    <row r="281">
      <c r="A281" s="38" t="inlineStr">
        <is>
          <t>Bosch Ltd.28/10/2025</t>
        </is>
      </c>
      <c r="B281" s="17" t="n"/>
      <c r="C281" s="17" t="n"/>
      <c r="D281" s="167" t="n">
        <v>-9000</v>
      </c>
      <c r="E281" s="159" t="n">
        <v>-3460.05</v>
      </c>
      <c r="F281" s="160" t="n">
        <v>-0.002155</v>
      </c>
      <c r="G281" s="39" t="n"/>
    </row>
    <row r="282">
      <c r="A282" s="38" t="inlineStr">
        <is>
          <t>Tata Consumer Products Ltd.28/10/2025</t>
        </is>
      </c>
      <c r="B282" s="17" t="n"/>
      <c r="C282" s="17" t="n"/>
      <c r="D282" s="167" t="n">
        <v>-314600</v>
      </c>
      <c r="E282" s="159" t="n">
        <v>-3575.11</v>
      </c>
      <c r="F282" s="160" t="n">
        <v>-0.002227</v>
      </c>
      <c r="G282" s="39" t="n"/>
    </row>
    <row r="283">
      <c r="A283" s="38" t="inlineStr">
        <is>
          <t>GAIL (India) Ltd.28/10/2025</t>
        </is>
      </c>
      <c r="B283" s="17" t="n"/>
      <c r="C283" s="17" t="n"/>
      <c r="D283" s="167" t="n">
        <v>-2056950</v>
      </c>
      <c r="E283" s="159" t="n">
        <v>-3642.45</v>
      </c>
      <c r="F283" s="160" t="n">
        <v>-0.002269</v>
      </c>
      <c r="G283" s="39" t="n"/>
    </row>
    <row r="284">
      <c r="A284" s="38" t="inlineStr">
        <is>
          <t>Tata Steel Ltd.28/10/2025</t>
        </is>
      </c>
      <c r="B284" s="17" t="n"/>
      <c r="C284" s="17" t="n"/>
      <c r="D284" s="167" t="n">
        <v>-2145000</v>
      </c>
      <c r="E284" s="159" t="n">
        <v>-3648</v>
      </c>
      <c r="F284" s="160" t="n">
        <v>-0.002272</v>
      </c>
      <c r="G284" s="39" t="n"/>
    </row>
    <row r="285">
      <c r="A285" s="38" t="inlineStr">
        <is>
          <t>Adani Ports &amp; Special Economic Zone Ltd.28/10/2025</t>
        </is>
      </c>
      <c r="B285" s="17" t="n"/>
      <c r="C285" s="17" t="n"/>
      <c r="D285" s="167" t="n">
        <v>-260775</v>
      </c>
      <c r="E285" s="159" t="n">
        <v>-3680.06</v>
      </c>
      <c r="F285" s="160" t="n">
        <v>-0.002292</v>
      </c>
      <c r="G285" s="39" t="n"/>
    </row>
    <row r="286">
      <c r="A286" s="38" t="inlineStr">
        <is>
          <t>Trent Ltd.28/10/2025</t>
        </is>
      </c>
      <c r="B286" s="17" t="n"/>
      <c r="C286" s="17" t="n"/>
      <c r="D286" s="167" t="n">
        <v>-78400</v>
      </c>
      <c r="E286" s="159" t="n">
        <v>-3689.5</v>
      </c>
      <c r="F286" s="160" t="n">
        <v>-0.002298</v>
      </c>
      <c r="G286" s="39" t="n"/>
    </row>
    <row r="287">
      <c r="A287" s="38" t="inlineStr">
        <is>
          <t>ICICI Prudential Life Insurance Co Ltd.28/10/2025</t>
        </is>
      </c>
      <c r="B287" s="17" t="n"/>
      <c r="C287" s="17" t="n"/>
      <c r="D287" s="167" t="n">
        <v>-674325</v>
      </c>
      <c r="E287" s="159" t="n">
        <v>-4030.44</v>
      </c>
      <c r="F287" s="160" t="n">
        <v>-0.00251</v>
      </c>
      <c r="G287" s="39" t="n"/>
    </row>
    <row r="288">
      <c r="A288" s="38" t="inlineStr">
        <is>
          <t>Godrej Properties Ltd.28/10/2025</t>
        </is>
      </c>
      <c r="B288" s="17" t="n"/>
      <c r="C288" s="17" t="n"/>
      <c r="D288" s="167" t="n">
        <v>-209550</v>
      </c>
      <c r="E288" s="159" t="n">
        <v>-4155.38</v>
      </c>
      <c r="F288" s="160" t="n">
        <v>-0.002588</v>
      </c>
      <c r="G288" s="39" t="n"/>
    </row>
    <row r="289">
      <c r="A289" s="38" t="inlineStr">
        <is>
          <t>AU Small Finance Bank Ltd.28/10/2025</t>
        </is>
      </c>
      <c r="B289" s="17" t="n"/>
      <c r="C289" s="17" t="n"/>
      <c r="D289" s="167" t="n">
        <v>-566000</v>
      </c>
      <c r="E289" s="159" t="n">
        <v>-4170.01</v>
      </c>
      <c r="F289" s="160" t="n">
        <v>-0.002597</v>
      </c>
      <c r="G289" s="39" t="n"/>
    </row>
    <row r="290">
      <c r="A290" s="38" t="inlineStr">
        <is>
          <t>Hindustan Unilever Ltd.28/10/2025</t>
        </is>
      </c>
      <c r="B290" s="17" t="n"/>
      <c r="C290" s="17" t="n"/>
      <c r="D290" s="167" t="n">
        <v>-166500</v>
      </c>
      <c r="E290" s="159" t="n">
        <v>-4215.11</v>
      </c>
      <c r="F290" s="160" t="n">
        <v>-0.002625</v>
      </c>
      <c r="G290" s="39" t="n"/>
    </row>
    <row r="291">
      <c r="A291" s="38" t="inlineStr">
        <is>
          <t>Larsen &amp; Toubro Ltd.28/10/2025</t>
        </is>
      </c>
      <c r="B291" s="17" t="n"/>
      <c r="C291" s="17" t="n"/>
      <c r="D291" s="167" t="n">
        <v>-117075</v>
      </c>
      <c r="E291" s="159" t="n">
        <v>-4308.83</v>
      </c>
      <c r="F291" s="160" t="n">
        <v>-0.002684</v>
      </c>
      <c r="G291" s="39" t="n"/>
    </row>
    <row r="292">
      <c r="A292" s="38" t="inlineStr">
        <is>
          <t>Aditya Birla Capital Ltd.28/10/2025</t>
        </is>
      </c>
      <c r="B292" s="17" t="n"/>
      <c r="C292" s="17" t="n"/>
      <c r="D292" s="167" t="n">
        <v>-1540700</v>
      </c>
      <c r="E292" s="159" t="n">
        <v>-4532.74</v>
      </c>
      <c r="F292" s="160" t="n">
        <v>-0.002823</v>
      </c>
      <c r="G292" s="39" t="n"/>
    </row>
    <row r="293">
      <c r="A293" s="38" t="inlineStr">
        <is>
          <t>PB Fintech Ltd.28/10/2025</t>
        </is>
      </c>
      <c r="B293" s="17" t="n"/>
      <c r="C293" s="17" t="n"/>
      <c r="D293" s="167" t="n">
        <v>-269850</v>
      </c>
      <c r="E293" s="159" t="n">
        <v>-4612.01</v>
      </c>
      <c r="F293" s="160" t="n">
        <v>-0.002872</v>
      </c>
      <c r="G293" s="39" t="n"/>
    </row>
    <row r="294">
      <c r="A294" s="38" t="inlineStr">
        <is>
          <t>United Spirits Ltd.28/10/2025</t>
        </is>
      </c>
      <c r="B294" s="17" t="n"/>
      <c r="C294" s="17" t="n"/>
      <c r="D294" s="167" t="n">
        <v>-346400</v>
      </c>
      <c r="E294" s="159" t="n">
        <v>-4628.94</v>
      </c>
      <c r="F294" s="160" t="n">
        <v>-0.002883</v>
      </c>
      <c r="G294" s="39" t="n"/>
    </row>
    <row r="295">
      <c r="A295" s="38" t="inlineStr">
        <is>
          <t>The Indian Hotels Company Ltd.28/10/2025</t>
        </is>
      </c>
      <c r="B295" s="17" t="n"/>
      <c r="C295" s="17" t="n"/>
      <c r="D295" s="167" t="n">
        <v>-654000</v>
      </c>
      <c r="E295" s="159" t="n">
        <v>-4742.15</v>
      </c>
      <c r="F295" s="160" t="n">
        <v>-0.002954</v>
      </c>
      <c r="G295" s="39" t="n"/>
    </row>
    <row r="296">
      <c r="A296" s="38" t="inlineStr">
        <is>
          <t>Eicher Motors Ltd.28/10/2025</t>
        </is>
      </c>
      <c r="B296" s="17" t="n"/>
      <c r="C296" s="17" t="n"/>
      <c r="D296" s="167" t="n">
        <v>-68950</v>
      </c>
      <c r="E296" s="159" t="n">
        <v>-4865.8</v>
      </c>
      <c r="F296" s="160" t="n">
        <v>-0.003031</v>
      </c>
      <c r="G296" s="39" t="n"/>
    </row>
    <row r="297">
      <c r="A297" s="38" t="inlineStr">
        <is>
          <t>Manappuram Finance Ltd.28/10/2025</t>
        </is>
      </c>
      <c r="B297" s="17" t="n"/>
      <c r="C297" s="17" t="n"/>
      <c r="D297" s="167" t="n">
        <v>-1791000</v>
      </c>
      <c r="E297" s="159" t="n">
        <v>-5064.05</v>
      </c>
      <c r="F297" s="160" t="n">
        <v>-0.003154</v>
      </c>
      <c r="G297" s="39" t="n"/>
    </row>
    <row r="298">
      <c r="A298" s="38" t="inlineStr">
        <is>
          <t>Petronet LNG Ltd.28/10/2025</t>
        </is>
      </c>
      <c r="B298" s="17" t="n"/>
      <c r="C298" s="17" t="n"/>
      <c r="D298" s="167" t="n">
        <v>-1832400</v>
      </c>
      <c r="E298" s="159" t="n">
        <v>-5135.3</v>
      </c>
      <c r="F298" s="160" t="n">
        <v>-0.003198</v>
      </c>
      <c r="G298" s="39" t="n"/>
    </row>
    <row r="299">
      <c r="A299" s="38" t="inlineStr">
        <is>
          <t>Nestle India Ltd.28/10/2025</t>
        </is>
      </c>
      <c r="B299" s="17" t="n"/>
      <c r="C299" s="17" t="n"/>
      <c r="D299" s="167" t="n">
        <v>-452000</v>
      </c>
      <c r="E299" s="159" t="n">
        <v>-5250.88</v>
      </c>
      <c r="F299" s="160" t="n">
        <v>-0.00327</v>
      </c>
      <c r="G299" s="39" t="n"/>
    </row>
    <row r="300">
      <c r="A300" s="38" t="inlineStr">
        <is>
          <t>Tata Motors Ltd.28/10/2025</t>
        </is>
      </c>
      <c r="B300" s="17" t="n"/>
      <c r="C300" s="17" t="n"/>
      <c r="D300" s="167" t="n">
        <v>-776000</v>
      </c>
      <c r="E300" s="159" t="n">
        <v>-5302.41</v>
      </c>
      <c r="F300" s="160" t="n">
        <v>-0.003303</v>
      </c>
      <c r="G300" s="39" t="n"/>
    </row>
    <row r="301">
      <c r="A301" s="38" t="inlineStr">
        <is>
          <t>APL Apollo Tubes Ltd.28/10/2025</t>
        </is>
      </c>
      <c r="B301" s="17" t="n"/>
      <c r="C301" s="17" t="n"/>
      <c r="D301" s="167" t="n">
        <v>-317450</v>
      </c>
      <c r="E301" s="159" t="n">
        <v>-5385.22</v>
      </c>
      <c r="F301" s="160" t="n">
        <v>-0.003354</v>
      </c>
      <c r="G301" s="39" t="n"/>
    </row>
    <row r="302">
      <c r="A302" s="38" t="inlineStr">
        <is>
          <t>LIC Housing Finance Ltd.28/10/2025</t>
        </is>
      </c>
      <c r="B302" s="17" t="n"/>
      <c r="C302" s="17" t="n"/>
      <c r="D302" s="167" t="n">
        <v>-973000</v>
      </c>
      <c r="E302" s="159" t="n">
        <v>-5537.34</v>
      </c>
      <c r="F302" s="160" t="n">
        <v>-0.003449</v>
      </c>
      <c r="G302" s="39" t="n"/>
    </row>
    <row r="303">
      <c r="A303" s="38" t="inlineStr">
        <is>
          <t>Jubilant Foodworks Ltd.28/10/2025</t>
        </is>
      </c>
      <c r="B303" s="17" t="n"/>
      <c r="C303" s="17" t="n"/>
      <c r="D303" s="167" t="n">
        <v>-938750</v>
      </c>
      <c r="E303" s="159" t="n">
        <v>-5839.96</v>
      </c>
      <c r="F303" s="160" t="n">
        <v>-0.003637</v>
      </c>
      <c r="G303" s="39" t="n"/>
    </row>
    <row r="304">
      <c r="A304" s="38" t="inlineStr">
        <is>
          <t>PNB Housing Finance Ltd.28/10/2025</t>
        </is>
      </c>
      <c r="B304" s="17" t="n"/>
      <c r="C304" s="17" t="n"/>
      <c r="D304" s="167" t="n">
        <v>-684450</v>
      </c>
      <c r="E304" s="159" t="n">
        <v>-5947.87</v>
      </c>
      <c r="F304" s="160" t="n">
        <v>-0.003705</v>
      </c>
      <c r="G304" s="39" t="n"/>
    </row>
    <row r="305">
      <c r="A305" s="38" t="inlineStr">
        <is>
          <t>Patanjali Foods Ltd.28/10/2025</t>
        </is>
      </c>
      <c r="B305" s="17" t="n"/>
      <c r="C305" s="17" t="n"/>
      <c r="D305" s="167" t="n">
        <v>-1036800</v>
      </c>
      <c r="E305" s="159" t="n">
        <v>-6003.07</v>
      </c>
      <c r="F305" s="160" t="n">
        <v>-0.003739</v>
      </c>
      <c r="G305" s="39" t="n"/>
    </row>
    <row r="306">
      <c r="A306" s="38" t="inlineStr">
        <is>
          <t>Solar Industries India Ltd.28/10/2025</t>
        </is>
      </c>
      <c r="B306" s="17" t="n"/>
      <c r="C306" s="17" t="n"/>
      <c r="D306" s="167" t="n">
        <v>-45150</v>
      </c>
      <c r="E306" s="159" t="n">
        <v>-6063.19</v>
      </c>
      <c r="F306" s="160" t="n">
        <v>-0.003776</v>
      </c>
      <c r="G306" s="39" t="n"/>
    </row>
    <row r="307">
      <c r="A307" s="38" t="inlineStr">
        <is>
          <t>Persistent Systems Ltd.28/10/2025</t>
        </is>
      </c>
      <c r="B307" s="17" t="n"/>
      <c r="C307" s="17" t="n"/>
      <c r="D307" s="167" t="n">
        <v>-128100</v>
      </c>
      <c r="E307" s="159" t="n">
        <v>-6212.85</v>
      </c>
      <c r="F307" s="160" t="n">
        <v>-0.00387</v>
      </c>
      <c r="G307" s="39" t="n"/>
    </row>
    <row r="308">
      <c r="A308" s="38" t="inlineStr">
        <is>
          <t>SRF Ltd.28/10/2025</t>
        </is>
      </c>
      <c r="B308" s="17" t="n"/>
      <c r="C308" s="17" t="n"/>
      <c r="D308" s="167" t="n">
        <v>-220400</v>
      </c>
      <c r="E308" s="159" t="n">
        <v>-6248.34</v>
      </c>
      <c r="F308" s="160" t="n">
        <v>-0.003892</v>
      </c>
      <c r="G308" s="39" t="n"/>
    </row>
    <row r="309">
      <c r="A309" s="38" t="inlineStr">
        <is>
          <t>Ultratech Cement Ltd.28/10/2025</t>
        </is>
      </c>
      <c r="B309" s="17" t="n"/>
      <c r="C309" s="17" t="n"/>
      <c r="D309" s="167" t="n">
        <v>-53250</v>
      </c>
      <c r="E309" s="159" t="n">
        <v>-6540.7</v>
      </c>
      <c r="F309" s="160" t="n">
        <v>-0.004074</v>
      </c>
      <c r="G309" s="39" t="n"/>
    </row>
    <row r="310">
      <c r="A310" s="38" t="inlineStr">
        <is>
          <t>Aurobindo Pharma Ltd.28/10/2025</t>
        </is>
      </c>
      <c r="B310" s="17" t="n"/>
      <c r="C310" s="17" t="n"/>
      <c r="D310" s="167" t="n">
        <v>-602800</v>
      </c>
      <c r="E310" s="159" t="n">
        <v>-6564.49</v>
      </c>
      <c r="F310" s="160" t="n">
        <v>-0.004089</v>
      </c>
      <c r="G310" s="39" t="n"/>
    </row>
    <row r="311">
      <c r="A311" s="38" t="inlineStr">
        <is>
          <t>GMR Airports Ltd.28/10/2025</t>
        </is>
      </c>
      <c r="B311" s="17" t="n"/>
      <c r="C311" s="17" t="n"/>
      <c r="D311" s="167" t="n">
        <v>-7616700</v>
      </c>
      <c r="E311" s="159" t="n">
        <v>-6678.32</v>
      </c>
      <c r="F311" s="160" t="n">
        <v>-0.00416</v>
      </c>
      <c r="G311" s="39" t="n"/>
    </row>
    <row r="312">
      <c r="A312" s="38" t="inlineStr">
        <is>
          <t>Dixon Technologies (India) Ltd.28/10/2025</t>
        </is>
      </c>
      <c r="B312" s="17" t="n"/>
      <c r="C312" s="17" t="n"/>
      <c r="D312" s="167" t="n">
        <v>-40850</v>
      </c>
      <c r="E312" s="159" t="n">
        <v>-6716.56</v>
      </c>
      <c r="F312" s="160" t="n">
        <v>-0.004183</v>
      </c>
      <c r="G312" s="39" t="n"/>
    </row>
    <row r="313">
      <c r="A313" s="38" t="inlineStr">
        <is>
          <t>Coal India Ltd.28/10/2025</t>
        </is>
      </c>
      <c r="B313" s="17" t="n"/>
      <c r="C313" s="17" t="n"/>
      <c r="D313" s="167" t="n">
        <v>-1726650</v>
      </c>
      <c r="E313" s="159" t="n">
        <v>-6761.56</v>
      </c>
      <c r="F313" s="160" t="n">
        <v>-0.004212</v>
      </c>
      <c r="G313" s="39" t="n"/>
    </row>
    <row r="314">
      <c r="A314" s="38" t="inlineStr">
        <is>
          <t>HFCL Ltd.28/10/2025</t>
        </is>
      </c>
      <c r="B314" s="17" t="n"/>
      <c r="C314" s="17" t="n"/>
      <c r="D314" s="167" t="n">
        <v>-9281550</v>
      </c>
      <c r="E314" s="159" t="n">
        <v>-6797.81</v>
      </c>
      <c r="F314" s="160" t="n">
        <v>-0.004234</v>
      </c>
      <c r="G314" s="39" t="n"/>
    </row>
    <row r="315">
      <c r="A315" s="38" t="inlineStr">
        <is>
          <t>Punjab National Bank28/10/2025</t>
        </is>
      </c>
      <c r="B315" s="17" t="n"/>
      <c r="C315" s="17" t="n"/>
      <c r="D315" s="167" t="n">
        <v>-6144000</v>
      </c>
      <c r="E315" s="159" t="n">
        <v>-6986.96</v>
      </c>
      <c r="F315" s="160" t="n">
        <v>-0.004352</v>
      </c>
      <c r="G315" s="39" t="n"/>
    </row>
    <row r="316">
      <c r="A316" s="38" t="inlineStr">
        <is>
          <t>ITC Ltd.28/10/2025</t>
        </is>
      </c>
      <c r="B316" s="17" t="n"/>
      <c r="C316" s="17" t="n"/>
      <c r="D316" s="167" t="n">
        <v>-1752000</v>
      </c>
      <c r="E316" s="159" t="n">
        <v>-7085.09</v>
      </c>
      <c r="F316" s="160" t="n">
        <v>-0.004413</v>
      </c>
      <c r="G316" s="39" t="n"/>
    </row>
    <row r="317">
      <c r="A317" s="38" t="inlineStr">
        <is>
          <t>Cipla Ltd.28/10/2025</t>
        </is>
      </c>
      <c r="B317" s="17" t="n"/>
      <c r="C317" s="17" t="n"/>
      <c r="D317" s="167" t="n">
        <v>-470250</v>
      </c>
      <c r="E317" s="159" t="n">
        <v>-7113.94</v>
      </c>
      <c r="F317" s="160" t="n">
        <v>-0.004431</v>
      </c>
      <c r="G317" s="39" t="n"/>
    </row>
    <row r="318">
      <c r="A318" s="38" t="inlineStr">
        <is>
          <t>Power Grid Corporation of India Ltd.28/10/2025</t>
        </is>
      </c>
      <c r="B318" s="17" t="n"/>
      <c r="C318" s="17" t="n"/>
      <c r="D318" s="167" t="n">
        <v>-2530800</v>
      </c>
      <c r="E318" s="159" t="n">
        <v>-7140.65</v>
      </c>
      <c r="F318" s="160" t="n">
        <v>-0.004448</v>
      </c>
      <c r="G318" s="39" t="n"/>
    </row>
    <row r="319">
      <c r="A319" s="38" t="inlineStr">
        <is>
          <t>VARUN BEVERAGES LIMITED28/10/2025</t>
        </is>
      </c>
      <c r="B319" s="17" t="n"/>
      <c r="C319" s="17" t="n"/>
      <c r="D319" s="167" t="n">
        <v>-1620525</v>
      </c>
      <c r="E319" s="159" t="n">
        <v>-7242.94</v>
      </c>
      <c r="F319" s="160" t="n">
        <v>-0.004511</v>
      </c>
      <c r="G319" s="39" t="n"/>
    </row>
    <row r="320">
      <c r="A320" s="38" t="inlineStr">
        <is>
          <t>Kalyan Jewellers India Ltd.28/10/2025</t>
        </is>
      </c>
      <c r="B320" s="17" t="n"/>
      <c r="C320" s="17" t="n"/>
      <c r="D320" s="167" t="n">
        <v>-1583900</v>
      </c>
      <c r="E320" s="159" t="n">
        <v>-7252.68</v>
      </c>
      <c r="F320" s="160" t="n">
        <v>-0.004517</v>
      </c>
      <c r="G320" s="39" t="n"/>
    </row>
    <row r="321">
      <c r="A321" s="38" t="inlineStr">
        <is>
          <t>Exide Industries Ltd.28/10/2025</t>
        </is>
      </c>
      <c r="B321" s="17" t="n"/>
      <c r="C321" s="17" t="n"/>
      <c r="D321" s="167" t="n">
        <v>-1868400</v>
      </c>
      <c r="E321" s="159" t="n">
        <v>-7344.68</v>
      </c>
      <c r="F321" s="160" t="n">
        <v>-0.004575</v>
      </c>
      <c r="G321" s="39" t="n"/>
    </row>
    <row r="322">
      <c r="A322" s="38" t="inlineStr">
        <is>
          <t>DLF Ltd.28/10/2025</t>
        </is>
      </c>
      <c r="B322" s="17" t="n"/>
      <c r="C322" s="17" t="n"/>
      <c r="D322" s="167" t="n">
        <v>-1053525</v>
      </c>
      <c r="E322" s="159" t="n">
        <v>-7567.47</v>
      </c>
      <c r="F322" s="160" t="n">
        <v>-0.004714</v>
      </c>
      <c r="G322" s="39" t="n"/>
    </row>
    <row r="323">
      <c r="A323" s="38" t="inlineStr">
        <is>
          <t>IIFL Finance Ltd.28/10/2025</t>
        </is>
      </c>
      <c r="B323" s="17" t="n"/>
      <c r="C323" s="17" t="n"/>
      <c r="D323" s="167" t="n">
        <v>-1725900</v>
      </c>
      <c r="E323" s="159" t="n">
        <v>-7851.12</v>
      </c>
      <c r="F323" s="160" t="n">
        <v>-0.00489</v>
      </c>
      <c r="G323" s="39" t="n"/>
    </row>
    <row r="324">
      <c r="A324" s="38" t="inlineStr">
        <is>
          <t>Crompton Greaves Cons Electrical Ltd.28/10/2025</t>
        </is>
      </c>
      <c r="B324" s="17" t="n"/>
      <c r="C324" s="17" t="n"/>
      <c r="D324" s="167" t="n">
        <v>-2763000</v>
      </c>
      <c r="E324" s="159" t="n">
        <v>-8091.45</v>
      </c>
      <c r="F324" s="160" t="n">
        <v>-0.00504</v>
      </c>
      <c r="G324" s="39" t="n"/>
    </row>
    <row r="325">
      <c r="A325" s="38" t="inlineStr">
        <is>
          <t>Bajaj Finserv Ltd.28/10/2025</t>
        </is>
      </c>
      <c r="B325" s="17" t="n"/>
      <c r="C325" s="17" t="n"/>
      <c r="D325" s="167" t="n">
        <v>-400500</v>
      </c>
      <c r="E325" s="159" t="n">
        <v>-8092.9</v>
      </c>
      <c r="F325" s="160" t="n">
        <v>-0.005041</v>
      </c>
      <c r="G325" s="39" t="n"/>
    </row>
    <row r="326">
      <c r="A326" s="38" t="inlineStr">
        <is>
          <t>Apollo Hospitals Enterprise Ltd.28/10/2025</t>
        </is>
      </c>
      <c r="B326" s="17" t="n"/>
      <c r="C326" s="17" t="n"/>
      <c r="D326" s="167" t="n">
        <v>-111375</v>
      </c>
      <c r="E326" s="159" t="n">
        <v>-8311.92</v>
      </c>
      <c r="F326" s="160" t="n">
        <v>-0.005177</v>
      </c>
      <c r="G326" s="39" t="n"/>
    </row>
    <row r="327">
      <c r="A327" s="38" t="inlineStr">
        <is>
          <t>Shriram Finance Ltd.28/10/2025</t>
        </is>
      </c>
      <c r="B327" s="17" t="n"/>
      <c r="C327" s="17" t="n"/>
      <c r="D327" s="167" t="n">
        <v>-1429725</v>
      </c>
      <c r="E327" s="159" t="n">
        <v>-8872.870000000001</v>
      </c>
      <c r="F327" s="160" t="n">
        <v>-0.005527</v>
      </c>
      <c r="G327" s="39" t="n"/>
    </row>
    <row r="328">
      <c r="A328" s="38" t="inlineStr">
        <is>
          <t>Jio Financial Services Ltd.28/10/2025</t>
        </is>
      </c>
      <c r="B328" s="17" t="n"/>
      <c r="C328" s="17" t="n"/>
      <c r="D328" s="167" t="n">
        <v>-3106700</v>
      </c>
      <c r="E328" s="159" t="n">
        <v>-9169.43</v>
      </c>
      <c r="F328" s="160" t="n">
        <v>-0.005711</v>
      </c>
      <c r="G328" s="39" t="n"/>
    </row>
    <row r="329">
      <c r="A329" s="38" t="inlineStr">
        <is>
          <t>Grasim Industries Ltd.28/10/2025</t>
        </is>
      </c>
      <c r="B329" s="17" t="n"/>
      <c r="C329" s="17" t="n"/>
      <c r="D329" s="167" t="n">
        <v>-336000</v>
      </c>
      <c r="E329" s="159" t="n">
        <v>-9310.9</v>
      </c>
      <c r="F329" s="160" t="n">
        <v>-0.0058</v>
      </c>
      <c r="G329" s="39" t="n"/>
    </row>
    <row r="330">
      <c r="A330" s="38" t="inlineStr">
        <is>
          <t>Bharat Heavy Electricals Ltd.28/10/2025</t>
        </is>
      </c>
      <c r="B330" s="17" t="n"/>
      <c r="C330" s="17" t="n"/>
      <c r="D330" s="167" t="n">
        <v>-4079250</v>
      </c>
      <c r="E330" s="159" t="n">
        <v>-9787.75</v>
      </c>
      <c r="F330" s="160" t="n">
        <v>-0.006097</v>
      </c>
      <c r="G330" s="39" t="n"/>
    </row>
    <row r="331">
      <c r="A331" s="38" t="inlineStr">
        <is>
          <t>Adani Enterprises Ltd.28/10/2025</t>
        </is>
      </c>
      <c r="B331" s="17" t="n"/>
      <c r="C331" s="17" t="n"/>
      <c r="D331" s="167" t="n">
        <v>-388500</v>
      </c>
      <c r="E331" s="159" t="n">
        <v>-9797.969999999999</v>
      </c>
      <c r="F331" s="160" t="n">
        <v>-0.006103</v>
      </c>
      <c r="G331" s="39" t="n"/>
    </row>
    <row r="332">
      <c r="A332" s="38" t="inlineStr">
        <is>
          <t>Titan Company Ltd.28/10/2025</t>
        </is>
      </c>
      <c r="B332" s="17" t="n"/>
      <c r="C332" s="17" t="n"/>
      <c r="D332" s="167" t="n">
        <v>-291375</v>
      </c>
      <c r="E332" s="159" t="n">
        <v>-9880.530000000001</v>
      </c>
      <c r="F332" s="160" t="n">
        <v>-0.006154</v>
      </c>
      <c r="G332" s="39" t="n"/>
    </row>
    <row r="333">
      <c r="A333" s="38" t="inlineStr">
        <is>
          <t>Max Healthcare Institute Ltd.28/10/2025</t>
        </is>
      </c>
      <c r="B333" s="17" t="n"/>
      <c r="C333" s="17" t="n"/>
      <c r="D333" s="167" t="n">
        <v>-880950</v>
      </c>
      <c r="E333" s="159" t="n">
        <v>-9886.9</v>
      </c>
      <c r="F333" s="160" t="n">
        <v>-0.006158</v>
      </c>
      <c r="G333" s="39" t="n"/>
    </row>
    <row r="334">
      <c r="A334" s="38" t="inlineStr">
        <is>
          <t>Bank of Baroda28/10/2025</t>
        </is>
      </c>
      <c r="B334" s="17" t="n"/>
      <c r="C334" s="17" t="n"/>
      <c r="D334" s="167" t="n">
        <v>-3814200</v>
      </c>
      <c r="E334" s="159" t="n">
        <v>-9931.41</v>
      </c>
      <c r="F334" s="160" t="n">
        <v>-0.006186</v>
      </c>
      <c r="G334" s="39" t="n"/>
    </row>
    <row r="335">
      <c r="A335" s="38" t="inlineStr">
        <is>
          <t>Indus Towers Ltd.28/10/2025</t>
        </is>
      </c>
      <c r="B335" s="17" t="n"/>
      <c r="C335" s="17" t="n"/>
      <c r="D335" s="167" t="n">
        <v>-2879800</v>
      </c>
      <c r="E335" s="159" t="n">
        <v>-9938.190000000001</v>
      </c>
      <c r="F335" s="160" t="n">
        <v>-0.00619</v>
      </c>
      <c r="G335" s="39" t="n"/>
    </row>
    <row r="336">
      <c r="A336" s="38" t="inlineStr">
        <is>
          <t>Oil &amp; Natural Gas Corporation Ltd.28/10/2025</t>
        </is>
      </c>
      <c r="B336" s="17" t="n"/>
      <c r="C336" s="17" t="n"/>
      <c r="D336" s="167" t="n">
        <v>-4169250</v>
      </c>
      <c r="E336" s="159" t="n">
        <v>-10036.22</v>
      </c>
      <c r="F336" s="160" t="n">
        <v>-0.006251</v>
      </c>
      <c r="G336" s="39" t="n"/>
    </row>
    <row r="337">
      <c r="A337" s="38" t="inlineStr">
        <is>
          <t>Bharat Electronics Ltd.28/10/2025</t>
        </is>
      </c>
      <c r="B337" s="17" t="n"/>
      <c r="C337" s="17" t="n"/>
      <c r="D337" s="167" t="n">
        <v>-2550750</v>
      </c>
      <c r="E337" s="159" t="n">
        <v>-10347.12</v>
      </c>
      <c r="F337" s="160" t="n">
        <v>-0.006445</v>
      </c>
      <c r="G337" s="39" t="n"/>
    </row>
    <row r="338">
      <c r="A338" s="38" t="inlineStr">
        <is>
          <t>The Federal Bank Ltd.28/10/2025</t>
        </is>
      </c>
      <c r="B338" s="17" t="n"/>
      <c r="C338" s="17" t="n"/>
      <c r="D338" s="167" t="n">
        <v>-5380000</v>
      </c>
      <c r="E338" s="159" t="n">
        <v>-10432.9</v>
      </c>
      <c r="F338" s="160" t="n">
        <v>-0.006498</v>
      </c>
      <c r="G338" s="39" t="n"/>
    </row>
    <row r="339">
      <c r="A339" s="38" t="inlineStr">
        <is>
          <t>NTPC Ltd.28/10/2025</t>
        </is>
      </c>
      <c r="B339" s="17" t="n"/>
      <c r="C339" s="17" t="n"/>
      <c r="D339" s="167" t="n">
        <v>-3126000</v>
      </c>
      <c r="E339" s="159" t="n">
        <v>-10711.24</v>
      </c>
      <c r="F339" s="160" t="n">
        <v>-0.006672</v>
      </c>
      <c r="G339" s="39" t="n"/>
    </row>
    <row r="340">
      <c r="A340" s="38" t="inlineStr">
        <is>
          <t>Mahindra &amp; Mahindra Ltd.28/10/2025</t>
        </is>
      </c>
      <c r="B340" s="17" t="n"/>
      <c r="C340" s="17" t="n"/>
      <c r="D340" s="167" t="n">
        <v>-322000</v>
      </c>
      <c r="E340" s="159" t="n">
        <v>-11116.73</v>
      </c>
      <c r="F340" s="160" t="n">
        <v>-0.006924</v>
      </c>
      <c r="G340" s="39" t="n"/>
    </row>
    <row r="341">
      <c r="A341" s="38" t="inlineStr">
        <is>
          <t>Coforge Ltd.28/10/2025</t>
        </is>
      </c>
      <c r="B341" s="17" t="n"/>
      <c r="C341" s="17" t="n"/>
      <c r="D341" s="167" t="n">
        <v>-728250</v>
      </c>
      <c r="E341" s="159" t="n">
        <v>-11633.79</v>
      </c>
      <c r="F341" s="160" t="n">
        <v>-0.007247</v>
      </c>
      <c r="G341" s="39" t="n"/>
    </row>
    <row r="342">
      <c r="A342" s="38" t="inlineStr">
        <is>
          <t>Adani Energy Solutions Ltd.28/10/2025</t>
        </is>
      </c>
      <c r="B342" s="17" t="n"/>
      <c r="C342" s="17" t="n"/>
      <c r="D342" s="167" t="n">
        <v>-1360125</v>
      </c>
      <c r="E342" s="159" t="n">
        <v>-11924.22</v>
      </c>
      <c r="F342" s="160" t="n">
        <v>-0.007427</v>
      </c>
      <c r="G342" s="39" t="n"/>
    </row>
    <row r="343">
      <c r="A343" s="38" t="inlineStr">
        <is>
          <t>Maruti Suzuki India Ltd.28/10/2025</t>
        </is>
      </c>
      <c r="B343" s="17" t="n"/>
      <c r="C343" s="17" t="n"/>
      <c r="D343" s="167" t="n">
        <v>-75250</v>
      </c>
      <c r="E343" s="159" t="n">
        <v>-12122.02</v>
      </c>
      <c r="F343" s="160" t="n">
        <v>-0.007551</v>
      </c>
      <c r="G343" s="39" t="n"/>
    </row>
    <row r="344">
      <c r="A344" s="38" t="inlineStr">
        <is>
          <t>Sammaan Capital Ltd.28/10/2025</t>
        </is>
      </c>
      <c r="B344" s="17" t="n"/>
      <c r="C344" s="17" t="n"/>
      <c r="D344" s="167" t="n">
        <v>-7761500</v>
      </c>
      <c r="E344" s="159" t="n">
        <v>-12518.52</v>
      </c>
      <c r="F344" s="160" t="n">
        <v>-0.007798</v>
      </c>
      <c r="G344" s="39" t="n"/>
    </row>
    <row r="345">
      <c r="A345" s="38" t="inlineStr">
        <is>
          <t>Glenmark Pharmaceuticals Ltd.28/10/2025</t>
        </is>
      </c>
      <c r="B345" s="17" t="n"/>
      <c r="C345" s="17" t="n"/>
      <c r="D345" s="167" t="n">
        <v>-662625</v>
      </c>
      <c r="E345" s="159" t="n">
        <v>-12994.74</v>
      </c>
      <c r="F345" s="160" t="n">
        <v>-0.008094</v>
      </c>
      <c r="G345" s="39" t="n"/>
    </row>
    <row r="346">
      <c r="A346" s="38" t="inlineStr">
        <is>
          <t>Power Finance Corporation Ltd.28/10/2025</t>
        </is>
      </c>
      <c r="B346" s="17" t="n"/>
      <c r="C346" s="17" t="n"/>
      <c r="D346" s="167" t="n">
        <v>-3168100</v>
      </c>
      <c r="E346" s="159" t="n">
        <v>-13060.49</v>
      </c>
      <c r="F346" s="160" t="n">
        <v>-0.008135</v>
      </c>
      <c r="G346" s="39" t="n"/>
    </row>
    <row r="347">
      <c r="A347" s="38" t="inlineStr">
        <is>
          <t>Yes Bank Ltd.28/10/2025</t>
        </is>
      </c>
      <c r="B347" s="17" t="n"/>
      <c r="C347" s="17" t="n"/>
      <c r="D347" s="167" t="n">
        <v>-61515800</v>
      </c>
      <c r="E347" s="159" t="n">
        <v>-13145.93</v>
      </c>
      <c r="F347" s="160" t="n">
        <v>-0.008189</v>
      </c>
      <c r="G347" s="39" t="n"/>
    </row>
    <row r="348">
      <c r="A348" s="38" t="inlineStr">
        <is>
          <t>Adani Green Energy Ltd.28/10/2025</t>
        </is>
      </c>
      <c r="B348" s="17" t="n"/>
      <c r="C348" s="17" t="n"/>
      <c r="D348" s="167" t="n">
        <v>-1284600</v>
      </c>
      <c r="E348" s="159" t="n">
        <v>-13292.4</v>
      </c>
      <c r="F348" s="160" t="n">
        <v>-0.008279999999999999</v>
      </c>
      <c r="G348" s="39" t="n"/>
    </row>
    <row r="349">
      <c r="A349" s="38" t="inlineStr">
        <is>
          <t>NMDC Ltd.28/10/2025</t>
        </is>
      </c>
      <c r="B349" s="17" t="n"/>
      <c r="C349" s="17" t="n"/>
      <c r="D349" s="167" t="n">
        <v>-17550000</v>
      </c>
      <c r="E349" s="159" t="n">
        <v>-13490.69</v>
      </c>
      <c r="F349" s="160" t="n">
        <v>-0.008403000000000001</v>
      </c>
      <c r="G349" s="39" t="n"/>
    </row>
    <row r="350">
      <c r="A350" s="38" t="inlineStr">
        <is>
          <t>RBL Bank Ltd.28/10/2025</t>
        </is>
      </c>
      <c r="B350" s="17" t="n"/>
      <c r="C350" s="17" t="n"/>
      <c r="D350" s="167" t="n">
        <v>-5130800</v>
      </c>
      <c r="E350" s="159" t="n">
        <v>-14355.98</v>
      </c>
      <c r="F350" s="160" t="n">
        <v>-0.008942</v>
      </c>
      <c r="G350" s="39" t="n"/>
    </row>
    <row r="351">
      <c r="A351" s="38" t="inlineStr">
        <is>
          <t>Canara Bank28/10/2025</t>
        </is>
      </c>
      <c r="B351" s="17" t="n"/>
      <c r="C351" s="17" t="n"/>
      <c r="D351" s="167" t="n">
        <v>-11542500</v>
      </c>
      <c r="E351" s="159" t="n">
        <v>-14381.96</v>
      </c>
      <c r="F351" s="160" t="n">
        <v>-0.008958000000000001</v>
      </c>
      <c r="G351" s="39" t="n"/>
    </row>
    <row r="352">
      <c r="A352" s="38" t="inlineStr">
        <is>
          <t>Britannia Industries Ltd.28/10/2025</t>
        </is>
      </c>
      <c r="B352" s="17" t="n"/>
      <c r="C352" s="17" t="n"/>
      <c r="D352" s="167" t="n">
        <v>-241875</v>
      </c>
      <c r="E352" s="159" t="n">
        <v>-14579.02</v>
      </c>
      <c r="F352" s="160" t="n">
        <v>-0.009081000000000001</v>
      </c>
      <c r="G352" s="39" t="n"/>
    </row>
    <row r="353">
      <c r="A353" s="38" t="inlineStr">
        <is>
          <t>Marico Ltd.28/10/2025</t>
        </is>
      </c>
      <c r="B353" s="17" t="n"/>
      <c r="C353" s="17" t="n"/>
      <c r="D353" s="167" t="n">
        <v>-2233200</v>
      </c>
      <c r="E353" s="159" t="n">
        <v>-15689.35</v>
      </c>
      <c r="F353" s="160" t="n">
        <v>-0.009773</v>
      </c>
      <c r="G353" s="39" t="n"/>
    </row>
    <row r="354">
      <c r="A354" s="38" t="inlineStr">
        <is>
          <t>Eternal Ltd.28/10/2025</t>
        </is>
      </c>
      <c r="B354" s="17" t="n"/>
      <c r="C354" s="17" t="n"/>
      <c r="D354" s="167" t="n">
        <v>-4966400</v>
      </c>
      <c r="E354" s="159" t="n">
        <v>-16284.83</v>
      </c>
      <c r="F354" s="160" t="n">
        <v>-0.010144</v>
      </c>
      <c r="G354" s="39" t="n"/>
    </row>
    <row r="355">
      <c r="A355" s="38" t="inlineStr">
        <is>
          <t>Multi Commodity Exchange Of India Ltd.28/10/2025</t>
        </is>
      </c>
      <c r="B355" s="17" t="n"/>
      <c r="C355" s="17" t="n"/>
      <c r="D355" s="167" t="n">
        <v>-209375</v>
      </c>
      <c r="E355" s="159" t="n">
        <v>-16431.75</v>
      </c>
      <c r="F355" s="160" t="n">
        <v>-0.010235</v>
      </c>
      <c r="G355" s="39" t="n"/>
    </row>
    <row r="356">
      <c r="A356" s="38" t="inlineStr">
        <is>
          <t>State Bank of India28/10/2025</t>
        </is>
      </c>
      <c r="B356" s="17" t="n"/>
      <c r="C356" s="17" t="n"/>
      <c r="D356" s="167" t="n">
        <v>-1914000</v>
      </c>
      <c r="E356" s="159" t="n">
        <v>-16784.82</v>
      </c>
      <c r="F356" s="160" t="n">
        <v>-0.010455</v>
      </c>
      <c r="G356" s="39" t="n"/>
    </row>
    <row r="357">
      <c r="A357" s="38" t="inlineStr">
        <is>
          <t>Kotak Mahindra Bank Ltd.28/10/2025</t>
        </is>
      </c>
      <c r="B357" s="17" t="n"/>
      <c r="C357" s="17" t="n"/>
      <c r="D357" s="167" t="n">
        <v>-844800</v>
      </c>
      <c r="E357" s="159" t="n">
        <v>-16937.4</v>
      </c>
      <c r="F357" s="160" t="n">
        <v>-0.01055</v>
      </c>
      <c r="G357" s="39" t="n"/>
    </row>
    <row r="358">
      <c r="A358" s="38" t="inlineStr">
        <is>
          <t>Tata Consultancy Services Ltd.28/10/2025</t>
        </is>
      </c>
      <c r="B358" s="17" t="n"/>
      <c r="C358" s="17" t="n"/>
      <c r="D358" s="167" t="n">
        <v>-630000</v>
      </c>
      <c r="E358" s="159" t="n">
        <v>-18252.36</v>
      </c>
      <c r="F358" s="160" t="n">
        <v>-0.011369</v>
      </c>
      <c r="G358" s="39" t="n"/>
    </row>
    <row r="359">
      <c r="A359" s="38" t="inlineStr">
        <is>
          <t>Steel Authority of India Ltd.28/10/2025</t>
        </is>
      </c>
      <c r="B359" s="17" t="n"/>
      <c r="C359" s="17" t="n"/>
      <c r="D359" s="167" t="n">
        <v>-13507800</v>
      </c>
      <c r="E359" s="159" t="n">
        <v>-18289.56</v>
      </c>
      <c r="F359" s="160" t="n">
        <v>-0.011393</v>
      </c>
      <c r="G359" s="39" t="n"/>
    </row>
    <row r="360">
      <c r="A360" s="38" t="inlineStr">
        <is>
          <t>Hindustan Petroleum Corporation Ltd.28/10/2025</t>
        </is>
      </c>
      <c r="B360" s="17" t="n"/>
      <c r="C360" s="17" t="n"/>
      <c r="D360" s="167" t="n">
        <v>-4110750</v>
      </c>
      <c r="E360" s="159" t="n">
        <v>-18350.39</v>
      </c>
      <c r="F360" s="160" t="n">
        <v>-0.011431</v>
      </c>
      <c r="G360" s="39" t="n"/>
    </row>
    <row r="361">
      <c r="A361" s="38" t="inlineStr">
        <is>
          <t>REC Ltd.28/10/2025</t>
        </is>
      </c>
      <c r="B361" s="17" t="n"/>
      <c r="C361" s="17" t="n"/>
      <c r="D361" s="167" t="n">
        <v>-4941900</v>
      </c>
      <c r="E361" s="159" t="n">
        <v>-18534.6</v>
      </c>
      <c r="F361" s="160" t="n">
        <v>-0.011545</v>
      </c>
      <c r="G361" s="39" t="n"/>
    </row>
    <row r="362">
      <c r="A362" s="38" t="inlineStr">
        <is>
          <t>Hindustan Aeronautics Ltd.28/10/2025</t>
        </is>
      </c>
      <c r="B362" s="17" t="n"/>
      <c r="C362" s="17" t="n"/>
      <c r="D362" s="167" t="n">
        <v>-397500</v>
      </c>
      <c r="E362" s="159" t="n">
        <v>-19001.69</v>
      </c>
      <c r="F362" s="160" t="n">
        <v>-0.011836</v>
      </c>
      <c r="G362" s="39" t="n"/>
    </row>
    <row r="363">
      <c r="A363" s="38" t="inlineStr">
        <is>
          <t>Vodafone Idea Ltd.28/10/2025</t>
        </is>
      </c>
      <c r="B363" s="17" t="n"/>
      <c r="C363" s="17" t="n"/>
      <c r="D363" s="167" t="n">
        <v>-253450350</v>
      </c>
      <c r="E363" s="159" t="n">
        <v>-20782.93</v>
      </c>
      <c r="F363" s="160" t="n">
        <v>-0.012946</v>
      </c>
      <c r="G363" s="39" t="n"/>
    </row>
    <row r="364">
      <c r="A364" s="38" t="inlineStr">
        <is>
          <t>JSW Energy Ltd.28/10/2025</t>
        </is>
      </c>
      <c r="B364" s="17" t="n"/>
      <c r="C364" s="17" t="n"/>
      <c r="D364" s="167" t="n">
        <v>-3950000</v>
      </c>
      <c r="E364" s="159" t="n">
        <v>-21071.28</v>
      </c>
      <c r="F364" s="160" t="n">
        <v>-0.013125</v>
      </c>
      <c r="G364" s="39" t="n"/>
    </row>
    <row r="365">
      <c r="A365" s="38" t="inlineStr">
        <is>
          <t>IDFC First Bank Ltd.28/10/2025</t>
        </is>
      </c>
      <c r="B365" s="17" t="n"/>
      <c r="C365" s="17" t="n"/>
      <c r="D365" s="167" t="n">
        <v>-30570400</v>
      </c>
      <c r="E365" s="159" t="n">
        <v>-21472.65</v>
      </c>
      <c r="F365" s="160" t="n">
        <v>-0.013376</v>
      </c>
      <c r="G365" s="39" t="n"/>
    </row>
    <row r="366">
      <c r="A366" s="38" t="inlineStr">
        <is>
          <t>One 97 Communications Ltd.28/10/2025</t>
        </is>
      </c>
      <c r="B366" s="17" t="n"/>
      <c r="C366" s="17" t="n"/>
      <c r="D366" s="167" t="n">
        <v>-1987225</v>
      </c>
      <c r="E366" s="159" t="n">
        <v>-22443.72</v>
      </c>
      <c r="F366" s="160" t="n">
        <v>-0.01398</v>
      </c>
      <c r="G366" s="39" t="n"/>
    </row>
    <row r="367">
      <c r="A367" s="38" t="inlineStr">
        <is>
          <t>Vedanta Ltd.28/10/2025</t>
        </is>
      </c>
      <c r="B367" s="17" t="n"/>
      <c r="C367" s="17" t="n"/>
      <c r="D367" s="167" t="n">
        <v>-4888650</v>
      </c>
      <c r="E367" s="159" t="n">
        <v>-22932.66</v>
      </c>
      <c r="F367" s="160" t="n">
        <v>-0.014285</v>
      </c>
      <c r="G367" s="39" t="n"/>
    </row>
    <row r="368">
      <c r="A368" s="38" t="inlineStr">
        <is>
          <t>IndusInd Bank Ltd.28/10/2025</t>
        </is>
      </c>
      <c r="B368" s="17" t="n"/>
      <c r="C368" s="17" t="n"/>
      <c r="D368" s="167" t="n">
        <v>-3110100</v>
      </c>
      <c r="E368" s="159" t="n">
        <v>-22980.53</v>
      </c>
      <c r="F368" s="160" t="n">
        <v>-0.014315</v>
      </c>
      <c r="G368" s="39" t="n"/>
    </row>
    <row r="369">
      <c r="A369" s="38" t="inlineStr">
        <is>
          <t>Bharti Airtel Ltd.28/10/2025</t>
        </is>
      </c>
      <c r="B369" s="17" t="n"/>
      <c r="C369" s="17" t="n"/>
      <c r="D369" s="167" t="n">
        <v>-1438300</v>
      </c>
      <c r="E369" s="159" t="n">
        <v>-27209.76</v>
      </c>
      <c r="F369" s="160" t="n">
        <v>-0.016949</v>
      </c>
      <c r="G369" s="39" t="n"/>
    </row>
    <row r="370">
      <c r="A370" s="38" t="inlineStr">
        <is>
          <t>JSW Steel Ltd.28/10/2025</t>
        </is>
      </c>
      <c r="B370" s="17" t="n"/>
      <c r="C370" s="17" t="n"/>
      <c r="D370" s="167" t="n">
        <v>-2743200</v>
      </c>
      <c r="E370" s="159" t="n">
        <v>-31522.11</v>
      </c>
      <c r="F370" s="160" t="n">
        <v>-0.019636</v>
      </c>
      <c r="G370" s="39" t="n"/>
    </row>
    <row r="371">
      <c r="A371" s="38" t="inlineStr">
        <is>
          <t>ICICI Bank Ltd.28/10/2025</t>
        </is>
      </c>
      <c r="B371" s="17" t="n"/>
      <c r="C371" s="17" t="n"/>
      <c r="D371" s="167" t="n">
        <v>-3213000</v>
      </c>
      <c r="E371" s="159" t="n">
        <v>-43616.48</v>
      </c>
      <c r="F371" s="160" t="n">
        <v>-0.02717</v>
      </c>
      <c r="G371" s="39" t="n"/>
    </row>
    <row r="372">
      <c r="A372" s="38" t="inlineStr">
        <is>
          <t>Axis Bank Ltd.28/10/2025</t>
        </is>
      </c>
      <c r="B372" s="17" t="n"/>
      <c r="C372" s="17" t="n"/>
      <c r="D372" s="167" t="n">
        <v>-3911250</v>
      </c>
      <c r="E372" s="159" t="n">
        <v>-44478.74</v>
      </c>
      <c r="F372" s="160" t="n">
        <v>-0.027707</v>
      </c>
      <c r="G372" s="39" t="n"/>
    </row>
    <row r="373">
      <c r="A373" s="38" t="inlineStr">
        <is>
          <t>Reliance Industries Ltd.28/10/2025</t>
        </is>
      </c>
      <c r="B373" s="17" t="n"/>
      <c r="C373" s="17" t="n"/>
      <c r="D373" s="167" t="n">
        <v>-4631000</v>
      </c>
      <c r="E373" s="159" t="n">
        <v>-63592.89</v>
      </c>
      <c r="F373" s="160" t="n">
        <v>-0.039614</v>
      </c>
      <c r="G373" s="39" t="n"/>
    </row>
    <row r="374">
      <c r="A374" s="38" t="inlineStr">
        <is>
          <t>HDFC Bank Ltd.28/10/2025</t>
        </is>
      </c>
      <c r="B374" s="17" t="n"/>
      <c r="C374" s="17" t="n"/>
      <c r="D374" s="167" t="n">
        <v>-6944300</v>
      </c>
      <c r="E374" s="159" t="n">
        <v>-66394.45</v>
      </c>
      <c r="F374" s="160" t="n">
        <v>-0.041359</v>
      </c>
      <c r="G374" s="39" t="n"/>
    </row>
    <row r="375">
      <c r="A375" s="40" t="inlineStr">
        <is>
          <t>Sub Total</t>
        </is>
      </c>
      <c r="B375" s="18" t="n"/>
      <c r="C375" s="18" t="n"/>
      <c r="D375" s="157" t="n"/>
      <c r="E375" s="168" t="n">
        <v>-1253015.74</v>
      </c>
      <c r="F375" s="169" t="n">
        <v>-0.780454</v>
      </c>
      <c r="G375" s="41" t="n"/>
    </row>
    <row r="376">
      <c r="A376" s="38" t="n"/>
      <c r="B376" s="17" t="n"/>
      <c r="C376" s="17" t="n"/>
      <c r="D376" s="156" t="n"/>
      <c r="E376" s="7" t="n"/>
      <c r="F376" s="8" t="n"/>
      <c r="G376" s="39" t="n"/>
    </row>
    <row r="377">
      <c r="A377" s="38" t="n"/>
      <c r="B377" s="17" t="n"/>
      <c r="C377" s="17" t="n"/>
      <c r="D377" s="156" t="n"/>
      <c r="E377" s="7" t="n"/>
      <c r="F377" s="8" t="n"/>
      <c r="G377" s="39" t="n"/>
    </row>
    <row r="378">
      <c r="A378" s="38" t="n"/>
      <c r="B378" s="17" t="n"/>
      <c r="C378" s="17" t="n"/>
      <c r="D378" s="156" t="n"/>
      <c r="E378" s="7" t="n"/>
      <c r="F378" s="8" t="n"/>
      <c r="G378" s="39" t="n"/>
    </row>
    <row r="379">
      <c r="A379" s="42" t="inlineStr">
        <is>
          <t>TOTAL</t>
        </is>
      </c>
      <c r="B379" s="145" t="n"/>
      <c r="C379" s="145" t="n"/>
      <c r="D379" s="158" t="n"/>
      <c r="E379" s="168" t="n">
        <v>-1253015.74</v>
      </c>
      <c r="F379" s="169" t="n">
        <v>-0.780454</v>
      </c>
      <c r="G379" s="41" t="n"/>
    </row>
    <row r="380">
      <c r="A380" s="38" t="n"/>
      <c r="B380" s="17" t="n"/>
      <c r="C380" s="17" t="n"/>
      <c r="D380" s="156" t="n"/>
      <c r="E380" s="7" t="n"/>
      <c r="F380" s="8" t="n"/>
      <c r="G380" s="39" t="n"/>
    </row>
    <row r="381">
      <c r="A381" s="40" t="inlineStr">
        <is>
          <t>Debt Instruments</t>
        </is>
      </c>
      <c r="B381" s="17" t="n"/>
      <c r="C381" s="17" t="n"/>
      <c r="D381" s="156" t="n"/>
      <c r="E381" s="7" t="n"/>
      <c r="F381" s="8" t="n"/>
      <c r="G381" s="39" t="n"/>
    </row>
    <row r="382">
      <c r="A382" s="40" t="inlineStr">
        <is>
          <t>(a)Listed / Awaiting listing on stock Exchanges</t>
        </is>
      </c>
      <c r="B382" s="17" t="n"/>
      <c r="C382" s="17" t="n"/>
      <c r="D382" s="156" t="n"/>
      <c r="E382" s="7" t="n"/>
      <c r="F382" s="8" t="n"/>
      <c r="G382" s="39" t="n"/>
    </row>
    <row r="383">
      <c r="A383" s="38" t="inlineStr">
        <is>
          <t>6.6% REC Ltd Sr 250A Ncd 30-06-27</t>
        </is>
      </c>
      <c r="B383" s="17" t="inlineStr">
        <is>
          <t>INE020B08FZ9</t>
        </is>
      </c>
      <c r="C383" s="17" t="inlineStr">
        <is>
          <t>ICRA AAA</t>
        </is>
      </c>
      <c r="D383" s="156" t="n">
        <v>5000000</v>
      </c>
      <c r="E383" s="7" t="n">
        <v>5000</v>
      </c>
      <c r="F383" s="8" t="n">
        <v>0.0031</v>
      </c>
      <c r="G383" s="39" t="n">
        <v>0.06572600000000001</v>
      </c>
    </row>
    <row r="384">
      <c r="A384" s="38" t="inlineStr">
        <is>
          <t>7.80% National Bank for Agriculture &amp; Rural Devlopment NCD SR 24E Red 15-03-2027</t>
        </is>
      </c>
      <c r="B384" s="17" t="inlineStr">
        <is>
          <t>INE261F08EF5</t>
        </is>
      </c>
      <c r="C384" s="17" t="inlineStr">
        <is>
          <t>ICRA AAA</t>
        </is>
      </c>
      <c r="D384" s="156" t="n">
        <v>2500000</v>
      </c>
      <c r="E384" s="7" t="n">
        <v>2535.32</v>
      </c>
      <c r="F384" s="8" t="n">
        <v>0.0016</v>
      </c>
      <c r="G384" s="39" t="n">
        <v>0.067</v>
      </c>
    </row>
    <row r="385">
      <c r="A385" s="38" t="inlineStr">
        <is>
          <t>7.75% Small Industries Development Bank of India Ncd Red 27-10-2025**</t>
        </is>
      </c>
      <c r="B385" s="17" t="inlineStr">
        <is>
          <t>INE556F08KD0</t>
        </is>
      </c>
      <c r="C385" s="17" t="inlineStr">
        <is>
          <t>ICRA AAA</t>
        </is>
      </c>
      <c r="D385" s="156" t="n">
        <v>1000000</v>
      </c>
      <c r="E385" s="7" t="n">
        <v>1001.11</v>
      </c>
      <c r="F385" s="8" t="n">
        <v>0.0005999999999999999</v>
      </c>
      <c r="G385" s="39" t="n">
        <v>0.061448</v>
      </c>
    </row>
    <row r="386">
      <c r="A386" s="38" t="inlineStr">
        <is>
          <t>7.19% Jio Credit Ltd Ncd Sr I Red 15-03-28**</t>
        </is>
      </c>
      <c r="B386" s="17" t="inlineStr">
        <is>
          <t>INE282H07018</t>
        </is>
      </c>
      <c r="C386" s="17" t="inlineStr">
        <is>
          <t>CRISIL AAA</t>
        </is>
      </c>
      <c r="D386" s="156" t="n">
        <v>1000000</v>
      </c>
      <c r="E386" s="7" t="n">
        <v>999.4299999999999</v>
      </c>
      <c r="F386" s="8" t="n">
        <v>0.0005999999999999999</v>
      </c>
      <c r="G386" s="39" t="n">
        <v>0.07205</v>
      </c>
    </row>
    <row r="387">
      <c r="A387" s="40" t="inlineStr">
        <is>
          <t>Sub Total</t>
        </is>
      </c>
      <c r="B387" s="18" t="n"/>
      <c r="C387" s="18" t="n"/>
      <c r="D387" s="157" t="n"/>
      <c r="E387" s="20" t="n">
        <v>9535.860000000001</v>
      </c>
      <c r="F387" s="21" t="n">
        <v>0.0059</v>
      </c>
      <c r="G387" s="41" t="n"/>
    </row>
    <row r="388">
      <c r="A388" s="38" t="n"/>
      <c r="B388" s="17" t="n"/>
      <c r="C388" s="17" t="n"/>
      <c r="D388" s="156" t="n"/>
      <c r="E388" s="7" t="n"/>
      <c r="F388" s="8" t="n"/>
      <c r="G388" s="39" t="n"/>
    </row>
    <row r="389">
      <c r="A389" s="40" t="inlineStr">
        <is>
          <t>Government Securities</t>
        </is>
      </c>
      <c r="B389" s="17" t="n"/>
      <c r="C389" s="17" t="n"/>
      <c r="D389" s="156" t="n"/>
      <c r="E389" s="7" t="n"/>
      <c r="F389" s="8" t="n"/>
      <c r="G389" s="39" t="n"/>
    </row>
    <row r="390">
      <c r="A390" s="38" t="inlineStr">
        <is>
          <t>7.02% Govt Of India Red 27-05-2027</t>
        </is>
      </c>
      <c r="B390" s="17" t="inlineStr">
        <is>
          <t>IN0020240043</t>
        </is>
      </c>
      <c r="C390" s="17" t="inlineStr">
        <is>
          <t>SOVEREIGN</t>
        </is>
      </c>
      <c r="D390" s="156" t="n">
        <v>10000000</v>
      </c>
      <c r="E390" s="7" t="n">
        <v>10190.77</v>
      </c>
      <c r="F390" s="8" t="n">
        <v>0.0063</v>
      </c>
      <c r="G390" s="39" t="n">
        <v>0.058719</v>
      </c>
    </row>
    <row r="391">
      <c r="A391" s="38" t="inlineStr">
        <is>
          <t>5.15% Govt Of India Red  09-11-2025</t>
        </is>
      </c>
      <c r="B391" s="17" t="inlineStr">
        <is>
          <t>IN0020200278</t>
        </is>
      </c>
      <c r="C391" s="17" t="inlineStr">
        <is>
          <t>SOVEREIGN</t>
        </is>
      </c>
      <c r="D391" s="156" t="n">
        <v>10000000</v>
      </c>
      <c r="E391" s="7" t="n">
        <v>9995.459999999999</v>
      </c>
      <c r="F391" s="8" t="n">
        <v>0.0062</v>
      </c>
      <c r="G391" s="39" t="n">
        <v>0.054782</v>
      </c>
    </row>
    <row r="392">
      <c r="A392" s="38" t="inlineStr">
        <is>
          <t>7.59% Govt Of India Red 11-01-2026</t>
        </is>
      </c>
      <c r="B392" s="17" t="inlineStr">
        <is>
          <t>IN0020150093</t>
        </is>
      </c>
      <c r="C392" s="17" t="inlineStr">
        <is>
          <t>SOVEREIGN</t>
        </is>
      </c>
      <c r="D392" s="156" t="n">
        <v>5000000</v>
      </c>
      <c r="E392" s="7" t="n">
        <v>5025.96</v>
      </c>
      <c r="F392" s="8" t="n">
        <v>0.0031</v>
      </c>
      <c r="G392" s="39" t="n">
        <v>0.056416</v>
      </c>
    </row>
    <row r="393">
      <c r="A393" s="40" t="inlineStr">
        <is>
          <t>Sub Total</t>
        </is>
      </c>
      <c r="B393" s="18" t="n"/>
      <c r="C393" s="18" t="n"/>
      <c r="D393" s="157" t="n"/>
      <c r="E393" s="20" t="n">
        <v>25212.19</v>
      </c>
      <c r="F393" s="21" t="n">
        <v>0.0156</v>
      </c>
      <c r="G393" s="41" t="n"/>
    </row>
    <row r="394">
      <c r="A394" s="38" t="n"/>
      <c r="B394" s="17" t="n"/>
      <c r="C394" s="17" t="n"/>
      <c r="D394" s="156" t="n"/>
      <c r="E394" s="7" t="n"/>
      <c r="F394" s="8" t="n"/>
      <c r="G394" s="39" t="n"/>
    </row>
    <row r="395">
      <c r="A395" s="40" t="inlineStr">
        <is>
          <t>(b)Privately Placed/Unlisted</t>
        </is>
      </c>
      <c r="B395" s="17" t="n"/>
      <c r="C395" s="17" t="n"/>
      <c r="D395" s="156" t="n"/>
      <c r="E395" s="7" t="n"/>
      <c r="F395" s="8" t="n"/>
      <c r="G395" s="39" t="n"/>
    </row>
    <row r="396">
      <c r="A396" s="40" t="inlineStr">
        <is>
          <t>Sub Total</t>
        </is>
      </c>
      <c r="B396" s="17" t="n"/>
      <c r="C396" s="17" t="n"/>
      <c r="D396" s="156" t="n"/>
      <c r="E396" s="22" t="inlineStr">
        <is>
          <t>NIL</t>
        </is>
      </c>
      <c r="F396" s="23" t="inlineStr">
        <is>
          <t>NIL</t>
        </is>
      </c>
      <c r="G396" s="39" t="n"/>
    </row>
    <row r="397">
      <c r="A397" s="38" t="n"/>
      <c r="B397" s="17" t="n"/>
      <c r="C397" s="17" t="n"/>
      <c r="D397" s="156" t="n"/>
      <c r="E397" s="7" t="n"/>
      <c r="F397" s="8" t="n"/>
      <c r="G397" s="39" t="n"/>
    </row>
    <row r="398">
      <c r="A398" s="40" t="inlineStr">
        <is>
          <t>(c)Securitised Debt Instruments</t>
        </is>
      </c>
      <c r="B398" s="17" t="n"/>
      <c r="C398" s="17" t="n"/>
      <c r="D398" s="156" t="n"/>
      <c r="E398" s="7" t="n"/>
      <c r="F398" s="8" t="n"/>
      <c r="G398" s="39" t="n"/>
    </row>
    <row r="399">
      <c r="A399" s="40" t="inlineStr">
        <is>
          <t>Sub Total</t>
        </is>
      </c>
      <c r="B399" s="17" t="n"/>
      <c r="C399" s="17" t="n"/>
      <c r="D399" s="156" t="n"/>
      <c r="E399" s="22" t="inlineStr">
        <is>
          <t>NIL</t>
        </is>
      </c>
      <c r="F399" s="23" t="inlineStr">
        <is>
          <t>NIL</t>
        </is>
      </c>
      <c r="G399" s="39" t="n"/>
    </row>
    <row r="400">
      <c r="A400" s="38" t="n"/>
      <c r="B400" s="17" t="n"/>
      <c r="C400" s="17" t="n"/>
      <c r="D400" s="156" t="n"/>
      <c r="E400" s="7" t="n"/>
      <c r="F400" s="8" t="n"/>
      <c r="G400" s="39" t="n"/>
    </row>
    <row r="401">
      <c r="A401" s="89" t="inlineStr">
        <is>
          <t>(d) Non-convertible Preference share</t>
        </is>
      </c>
      <c r="B401" s="17" t="n"/>
      <c r="C401" s="17" t="n"/>
      <c r="D401" s="156" t="n"/>
      <c r="E401" s="7" t="n"/>
      <c r="F401" s="8" t="n"/>
      <c r="G401" s="39" t="n"/>
    </row>
    <row r="402">
      <c r="A402" s="89" t="inlineStr">
        <is>
          <t>Listed / Awaiting listing on Stock Exchanges</t>
        </is>
      </c>
      <c r="B402" s="17" t="n"/>
      <c r="C402" s="17" t="n"/>
      <c r="D402" s="156" t="n"/>
      <c r="E402" s="7" t="n"/>
      <c r="F402" s="8" t="n"/>
      <c r="G402" s="39" t="n"/>
    </row>
    <row r="403">
      <c r="A403" s="88" t="inlineStr">
        <is>
          <t>6% TVS MOTOR CO LTD NCRPS</t>
        </is>
      </c>
      <c r="B403" s="17" t="inlineStr">
        <is>
          <t>INE494B04019</t>
        </is>
      </c>
      <c r="C403" s="17" t="inlineStr">
        <is>
          <t>Automobiles</t>
        </is>
      </c>
      <c r="D403" s="156" t="n">
        <v>107800</v>
      </c>
      <c r="E403" s="7" t="n">
        <v>10.83</v>
      </c>
      <c r="F403" s="59" t="inlineStr">
        <is>
          <t>$0.00%</t>
        </is>
      </c>
      <c r="G403" s="39" t="n"/>
    </row>
    <row r="404">
      <c r="A404" s="89" t="inlineStr">
        <is>
          <t>Sub Total</t>
        </is>
      </c>
      <c r="B404" s="18" t="n"/>
      <c r="C404" s="18" t="n"/>
      <c r="D404" s="157" t="n"/>
      <c r="E404" s="20" t="n">
        <v>10.83</v>
      </c>
      <c r="F404" s="76" t="inlineStr">
        <is>
          <t>$0.00%</t>
        </is>
      </c>
      <c r="G404" s="39" t="n"/>
    </row>
    <row r="405">
      <c r="A405" s="38" t="n"/>
      <c r="B405" s="17" t="n"/>
      <c r="C405" s="17" t="n"/>
      <c r="D405" s="156" t="n"/>
      <c r="E405" s="7" t="n"/>
      <c r="F405" s="8" t="n"/>
      <c r="G405" s="39" t="n"/>
    </row>
    <row r="406">
      <c r="A406" s="38" t="n"/>
      <c r="B406" s="17" t="n"/>
      <c r="C406" s="17" t="n"/>
      <c r="D406" s="156" t="n"/>
      <c r="E406" s="7" t="n"/>
      <c r="F406" s="8" t="n"/>
      <c r="G406" s="39" t="n"/>
    </row>
    <row r="407">
      <c r="A407" s="42" t="inlineStr">
        <is>
          <t>TOTAL</t>
        </is>
      </c>
      <c r="B407" s="145" t="n"/>
      <c r="C407" s="145" t="n"/>
      <c r="D407" s="158" t="n"/>
      <c r="E407" s="20" t="n">
        <v>34758.88</v>
      </c>
      <c r="F407" s="21" t="n">
        <v>0.0215</v>
      </c>
      <c r="G407" s="41" t="n"/>
    </row>
    <row r="408">
      <c r="A408" s="38" t="n"/>
      <c r="B408" s="17" t="n"/>
      <c r="C408" s="17" t="n"/>
      <c r="D408" s="156" t="n"/>
      <c r="E408" s="7" t="n"/>
      <c r="F408" s="7" t="n"/>
      <c r="G408" s="39" t="n"/>
    </row>
    <row r="409">
      <c r="A409" s="40" t="inlineStr">
        <is>
          <t>Money Market Instruments</t>
        </is>
      </c>
      <c r="B409" s="17" t="n"/>
      <c r="C409" s="17" t="n"/>
      <c r="D409" s="156" t="n"/>
      <c r="E409" s="7" t="n"/>
      <c r="F409" s="8" t="n"/>
      <c r="G409" s="39" t="n"/>
    </row>
    <row r="410">
      <c r="A410" s="38" t="n"/>
      <c r="B410" s="17" t="n"/>
      <c r="C410" s="17" t="n"/>
      <c r="D410" s="156" t="n"/>
      <c r="E410" s="7" t="n"/>
      <c r="F410" s="8" t="n"/>
      <c r="G410" s="39" t="n"/>
    </row>
    <row r="411">
      <c r="A411" s="40" t="inlineStr">
        <is>
          <t>Treasury bills</t>
        </is>
      </c>
      <c r="B411" s="17" t="n"/>
      <c r="C411" s="17" t="n"/>
      <c r="D411" s="156" t="n"/>
      <c r="E411" s="7" t="n"/>
      <c r="F411" s="8" t="n"/>
      <c r="G411" s="39" t="n"/>
    </row>
    <row r="412">
      <c r="A412" s="38" t="inlineStr">
        <is>
          <t>364 Days Tbill Red 06-11-2025</t>
        </is>
      </c>
      <c r="B412" s="17" t="inlineStr">
        <is>
          <t>IN002024Z305</t>
        </is>
      </c>
      <c r="C412" s="17" t="inlineStr">
        <is>
          <t>SOVEREIGN</t>
        </is>
      </c>
      <c r="D412" s="156" t="n">
        <v>500000</v>
      </c>
      <c r="E412" s="7" t="n">
        <v>497.35</v>
      </c>
      <c r="F412" s="8" t="n">
        <v>0.0003</v>
      </c>
      <c r="G412" s="39" t="n">
        <v>0.054002</v>
      </c>
    </row>
    <row r="413">
      <c r="A413" s="40" t="inlineStr">
        <is>
          <t>Sub Total</t>
        </is>
      </c>
      <c r="B413" s="18" t="n"/>
      <c r="C413" s="18" t="n"/>
      <c r="D413" s="157" t="n"/>
      <c r="E413" s="20" t="n">
        <v>497.35</v>
      </c>
      <c r="F413" s="21" t="n">
        <v>0.0003</v>
      </c>
      <c r="G413" s="41" t="n"/>
    </row>
    <row r="414">
      <c r="A414" s="40" t="inlineStr">
        <is>
          <t>Certificate of Deposit</t>
        </is>
      </c>
      <c r="B414" s="17" t="n"/>
      <c r="C414" s="17" t="n"/>
      <c r="D414" s="156" t="n"/>
      <c r="E414" s="7" t="n"/>
      <c r="F414" s="8" t="n"/>
      <c r="G414" s="39" t="n"/>
    </row>
    <row r="415">
      <c r="A415" s="38" t="inlineStr">
        <is>
          <t>Small Industries Development Bank of India Cd Red 20-05-2026#**</t>
        </is>
      </c>
      <c r="B415" s="17" t="inlineStr">
        <is>
          <t>INE556F16BI1</t>
        </is>
      </c>
      <c r="C415" s="17" t="inlineStr">
        <is>
          <t>CRISIL A1+</t>
        </is>
      </c>
      <c r="D415" s="156" t="n">
        <v>15000000</v>
      </c>
      <c r="E415" s="7" t="n">
        <v>14423.12</v>
      </c>
      <c r="F415" s="8" t="n">
        <v>0.008999999999999999</v>
      </c>
      <c r="G415" s="39" t="n">
        <v>0.06320000000000001</v>
      </c>
    </row>
    <row r="416">
      <c r="A416" s="38" t="inlineStr">
        <is>
          <t>National Bank for Agriculture &amp; Rural Devlopment Cd Red 20-01-2026#**</t>
        </is>
      </c>
      <c r="B416" s="17" t="inlineStr">
        <is>
          <t>INE261F16892</t>
        </is>
      </c>
      <c r="C416" s="17" t="inlineStr">
        <is>
          <t>CRISIL A1+</t>
        </is>
      </c>
      <c r="D416" s="156" t="n">
        <v>10000000</v>
      </c>
      <c r="E416" s="7" t="n">
        <v>9817.290000000001</v>
      </c>
      <c r="F416" s="8" t="n">
        <v>0.0061</v>
      </c>
      <c r="G416" s="39" t="n">
        <v>0.0612</v>
      </c>
    </row>
    <row r="417">
      <c r="A417" s="38" t="inlineStr">
        <is>
          <t>HDFC Bank Cd Red 19-05-2026#**</t>
        </is>
      </c>
      <c r="B417" s="17" t="inlineStr">
        <is>
          <t>INE040A16GW7</t>
        </is>
      </c>
      <c r="C417" s="17" t="inlineStr">
        <is>
          <t>CARE A1+</t>
        </is>
      </c>
      <c r="D417" s="156" t="n">
        <v>10000000</v>
      </c>
      <c r="E417" s="7" t="n">
        <v>9617.879999999999</v>
      </c>
      <c r="F417" s="8" t="n">
        <v>0.006</v>
      </c>
      <c r="G417" s="39" t="n">
        <v>0.063051</v>
      </c>
    </row>
    <row r="418">
      <c r="A418" s="38" t="inlineStr">
        <is>
          <t>Bank Of Baroda Cd Red 09-01-2026#**</t>
        </is>
      </c>
      <c r="B418" s="17" t="inlineStr">
        <is>
          <t>INE028A16HJ7</t>
        </is>
      </c>
      <c r="C418" s="17" t="inlineStr">
        <is>
          <t>ICRA A1+</t>
        </is>
      </c>
      <c r="D418" s="156" t="n">
        <v>5000000</v>
      </c>
      <c r="E418" s="7" t="n">
        <v>4918.28</v>
      </c>
      <c r="F418" s="8" t="n">
        <v>0.0031</v>
      </c>
      <c r="G418" s="39" t="n">
        <v>0.060651</v>
      </c>
    </row>
    <row r="419">
      <c r="A419" s="38" t="inlineStr">
        <is>
          <t>Axis Bank Ltd CD Red 04-02-2026#**</t>
        </is>
      </c>
      <c r="B419" s="17" t="inlineStr">
        <is>
          <t>INE238AD6AM2</t>
        </is>
      </c>
      <c r="C419" s="17" t="inlineStr">
        <is>
          <t>CRISIL A1+</t>
        </is>
      </c>
      <c r="D419" s="156" t="n">
        <v>5000000</v>
      </c>
      <c r="E419" s="7" t="n">
        <v>4897.22</v>
      </c>
      <c r="F419" s="8" t="n">
        <v>0.0031</v>
      </c>
      <c r="G419" s="39" t="n">
        <v>0.0608</v>
      </c>
    </row>
    <row r="420">
      <c r="A420" s="38" t="inlineStr">
        <is>
          <t>Kotak Mahindra Bank CD Red 13-03-2026#**</t>
        </is>
      </c>
      <c r="B420" s="17" t="inlineStr">
        <is>
          <t>INE237A167Z1</t>
        </is>
      </c>
      <c r="C420" s="17" t="inlineStr">
        <is>
          <t>CRISIL A1+</t>
        </is>
      </c>
      <c r="D420" s="156" t="n">
        <v>5000000</v>
      </c>
      <c r="E420" s="7" t="n">
        <v>4868.36</v>
      </c>
      <c r="F420" s="8" t="n">
        <v>0.003</v>
      </c>
      <c r="G420" s="39" t="n">
        <v>0.060549</v>
      </c>
    </row>
    <row r="421">
      <c r="A421" s="38" t="inlineStr">
        <is>
          <t>National Bank for Agriculture &amp; Rural Devlopment Cd Red 13-03-2026#**</t>
        </is>
      </c>
      <c r="B421" s="17" t="inlineStr">
        <is>
          <t>INE261F16983</t>
        </is>
      </c>
      <c r="C421" s="17" t="inlineStr">
        <is>
          <t>CRISIL A1+</t>
        </is>
      </c>
      <c r="D421" s="156" t="n">
        <v>5000000</v>
      </c>
      <c r="E421" s="7" t="n">
        <v>4866.59</v>
      </c>
      <c r="F421" s="8" t="n">
        <v>0.003</v>
      </c>
      <c r="G421" s="39" t="n">
        <v>0.061386</v>
      </c>
    </row>
    <row r="422">
      <c r="A422" s="38" t="inlineStr">
        <is>
          <t>Small Industries Development Bank of India Cd Red 26-03-2026#**</t>
        </is>
      </c>
      <c r="B422" s="17" t="inlineStr">
        <is>
          <t>INE556F16BG5</t>
        </is>
      </c>
      <c r="C422" s="17" t="inlineStr">
        <is>
          <t>CRISIL A1+</t>
        </is>
      </c>
      <c r="D422" s="156" t="n">
        <v>5000000</v>
      </c>
      <c r="E422" s="7" t="n">
        <v>4857.25</v>
      </c>
      <c r="F422" s="8" t="n">
        <v>0.003</v>
      </c>
      <c r="G422" s="39" t="n">
        <v>0.06095</v>
      </c>
    </row>
    <row r="423">
      <c r="A423" s="38" t="inlineStr">
        <is>
          <t>HDFC Bank Cd Red 24-06-2026#**</t>
        </is>
      </c>
      <c r="B423" s="17" t="inlineStr">
        <is>
          <t>INE040A16HB9</t>
        </is>
      </c>
      <c r="C423" s="17" t="inlineStr">
        <is>
          <t>CARE A1+</t>
        </is>
      </c>
      <c r="D423" s="156" t="n">
        <v>5000000</v>
      </c>
      <c r="E423" s="7" t="n">
        <v>4780.18</v>
      </c>
      <c r="F423" s="8" t="n">
        <v>0.003</v>
      </c>
      <c r="G423" s="39" t="n">
        <v>0.063101</v>
      </c>
    </row>
    <row r="424">
      <c r="A424" s="38" t="inlineStr">
        <is>
          <t>HDFC Bank CD Red 24-03-2026#**</t>
        </is>
      </c>
      <c r="B424" s="17" t="inlineStr">
        <is>
          <t>INE040A16GS5</t>
        </is>
      </c>
      <c r="C424" s="17" t="inlineStr">
        <is>
          <t>CARE A1+</t>
        </is>
      </c>
      <c r="D424" s="156" t="n">
        <v>2500000</v>
      </c>
      <c r="E424" s="7" t="n">
        <v>2429.58</v>
      </c>
      <c r="F424" s="8" t="n">
        <v>0.0015</v>
      </c>
      <c r="G424" s="39" t="n">
        <v>0.060801</v>
      </c>
    </row>
    <row r="425">
      <c r="A425" s="38" t="inlineStr">
        <is>
          <t>Union Bank Of India Cd R 25-06-26#</t>
        </is>
      </c>
      <c r="B425" s="17" t="inlineStr">
        <is>
          <t>INE692A16JQ1</t>
        </is>
      </c>
      <c r="C425" s="17" t="inlineStr">
        <is>
          <t>ICRA A1+</t>
        </is>
      </c>
      <c r="D425" s="156" t="n">
        <v>2500000</v>
      </c>
      <c r="E425" s="7" t="n">
        <v>2389.61</v>
      </c>
      <c r="F425" s="8" t="n">
        <v>0.0015</v>
      </c>
      <c r="G425" s="39" t="n">
        <v>0.063151</v>
      </c>
    </row>
    <row r="426">
      <c r="A426" s="40" t="inlineStr">
        <is>
          <t>Sub Total</t>
        </is>
      </c>
      <c r="B426" s="18" t="n"/>
      <c r="C426" s="18" t="n"/>
      <c r="D426" s="157" t="n"/>
      <c r="E426" s="20" t="n">
        <v>67865.36</v>
      </c>
      <c r="F426" s="21" t="n">
        <v>0.0423</v>
      </c>
      <c r="G426" s="41" t="n"/>
    </row>
    <row r="427">
      <c r="A427" s="38" t="n"/>
      <c r="B427" s="17" t="n"/>
      <c r="C427" s="17" t="n"/>
      <c r="D427" s="156" t="n"/>
      <c r="E427" s="7" t="n"/>
      <c r="F427" s="8" t="n"/>
      <c r="G427" s="39" t="n"/>
    </row>
    <row r="428">
      <c r="A428" s="40" t="inlineStr">
        <is>
          <t>Commercial Paper</t>
        </is>
      </c>
      <c r="B428" s="17" t="n"/>
      <c r="C428" s="17" t="n"/>
      <c r="D428" s="156" t="n"/>
      <c r="E428" s="7" t="n"/>
      <c r="F428" s="8" t="n"/>
      <c r="G428" s="39" t="n"/>
    </row>
    <row r="429">
      <c r="A429" s="38" t="inlineStr">
        <is>
          <t>LIC Housing Finance CP Red 21-01-2026**</t>
        </is>
      </c>
      <c r="B429" s="17" t="inlineStr">
        <is>
          <t>INE115A14FI3</t>
        </is>
      </c>
      <c r="C429" s="17" t="inlineStr">
        <is>
          <t>CRISIL A1+</t>
        </is>
      </c>
      <c r="D429" s="156" t="n">
        <v>15000000</v>
      </c>
      <c r="E429" s="7" t="n">
        <v>14719.97</v>
      </c>
      <c r="F429" s="8" t="n">
        <v>0.0092</v>
      </c>
      <c r="G429" s="39" t="n">
        <v>0.061998</v>
      </c>
    </row>
    <row r="430">
      <c r="A430" s="38" t="inlineStr">
        <is>
          <t>Tata Capital Ltd CP Red 13-03-2026**</t>
        </is>
      </c>
      <c r="B430" s="17" t="inlineStr">
        <is>
          <t>INE976I14PV3</t>
        </is>
      </c>
      <c r="C430" s="17" t="inlineStr">
        <is>
          <t>CRISIL A1+</t>
        </is>
      </c>
      <c r="D430" s="156" t="n">
        <v>10000000</v>
      </c>
      <c r="E430" s="7" t="n">
        <v>9713.07</v>
      </c>
      <c r="F430" s="8" t="n">
        <v>0.0061</v>
      </c>
      <c r="G430" s="39" t="n">
        <v>0.066149</v>
      </c>
    </row>
    <row r="431">
      <c r="A431" s="38" t="inlineStr">
        <is>
          <t>Aditya Birla Capital Cp Red 18-03-2026**</t>
        </is>
      </c>
      <c r="B431" s="17" t="inlineStr">
        <is>
          <t>INE674K14974</t>
        </is>
      </c>
      <c r="C431" s="17" t="inlineStr">
        <is>
          <t>CRISIL A1+</t>
        </is>
      </c>
      <c r="D431" s="156" t="n">
        <v>10000000</v>
      </c>
      <c r="E431" s="7" t="n">
        <v>9704.1</v>
      </c>
      <c r="F431" s="8" t="n">
        <v>0.006</v>
      </c>
      <c r="G431" s="39" t="n">
        <v>0.066249</v>
      </c>
    </row>
    <row r="432">
      <c r="A432" s="38" t="inlineStr">
        <is>
          <t>Tata Capital Housing Finance CP Red 16-01-2026**</t>
        </is>
      </c>
      <c r="B432" s="17" t="inlineStr">
        <is>
          <t>INE033L14NP4</t>
        </is>
      </c>
      <c r="C432" s="17" t="inlineStr">
        <is>
          <t>CRISIL A1+</t>
        </is>
      </c>
      <c r="D432" s="156" t="n">
        <v>5000000</v>
      </c>
      <c r="E432" s="7" t="n">
        <v>4910.61</v>
      </c>
      <c r="F432" s="8" t="n">
        <v>0.0031</v>
      </c>
      <c r="G432" s="39" t="n">
        <v>0.062099</v>
      </c>
    </row>
    <row r="433">
      <c r="A433" s="38" t="inlineStr">
        <is>
          <t>ICICI Securities CP Red 06-03-2026**</t>
        </is>
      </c>
      <c r="B433" s="17" t="inlineStr">
        <is>
          <t>INE763G14XX9</t>
        </is>
      </c>
      <c r="C433" s="17" t="inlineStr">
        <is>
          <t>CRISIL A1+</t>
        </is>
      </c>
      <c r="D433" s="156" t="n">
        <v>5000000</v>
      </c>
      <c r="E433" s="7" t="n">
        <v>4860.31</v>
      </c>
      <c r="F433" s="8" t="n">
        <v>0.003</v>
      </c>
      <c r="G433" s="39" t="n">
        <v>0.06725</v>
      </c>
    </row>
    <row r="434">
      <c r="A434" s="38" t="inlineStr">
        <is>
          <t>L&amp;T Finance Ltd Cp Red 15-05-2026**</t>
        </is>
      </c>
      <c r="B434" s="17" t="inlineStr">
        <is>
          <t>INE498L14DW6</t>
        </is>
      </c>
      <c r="C434" s="17" t="inlineStr">
        <is>
          <t>CRISIL A1+</t>
        </is>
      </c>
      <c r="D434" s="156" t="n">
        <v>5000000</v>
      </c>
      <c r="E434" s="7" t="n">
        <v>4799.56</v>
      </c>
      <c r="F434" s="8" t="n">
        <v>0.003</v>
      </c>
      <c r="G434" s="39" t="n">
        <v>0.06745</v>
      </c>
    </row>
    <row r="435">
      <c r="A435" s="38" t="inlineStr">
        <is>
          <t>REC Ltd CP Red 10-06-2026**</t>
        </is>
      </c>
      <c r="B435" s="17" t="inlineStr">
        <is>
          <t>INE020B14698</t>
        </is>
      </c>
      <c r="C435" s="17" t="inlineStr">
        <is>
          <t>CRISIL A1+</t>
        </is>
      </c>
      <c r="D435" s="156" t="n">
        <v>5000000</v>
      </c>
      <c r="E435" s="7" t="n">
        <v>4791.11</v>
      </c>
      <c r="F435" s="8" t="n">
        <v>0.003</v>
      </c>
      <c r="G435" s="39" t="n">
        <v>0.063151</v>
      </c>
    </row>
    <row r="436">
      <c r="A436" s="40" t="inlineStr">
        <is>
          <t>Sub Total</t>
        </is>
      </c>
      <c r="B436" s="18" t="n"/>
      <c r="C436" s="18" t="n"/>
      <c r="D436" s="157" t="n"/>
      <c r="E436" s="20" t="n">
        <v>53498.73</v>
      </c>
      <c r="F436" s="21" t="n">
        <v>0.0334</v>
      </c>
      <c r="G436" s="41" t="n"/>
    </row>
    <row r="437">
      <c r="A437" s="38" t="n"/>
      <c r="B437" s="17" t="n"/>
      <c r="C437" s="17" t="n"/>
      <c r="D437" s="156" t="n"/>
      <c r="E437" s="7" t="n"/>
      <c r="F437" s="8" t="n"/>
      <c r="G437" s="39" t="n"/>
    </row>
    <row r="438">
      <c r="A438" s="42" t="inlineStr">
        <is>
          <t>TOTAL</t>
        </is>
      </c>
      <c r="B438" s="145" t="n"/>
      <c r="C438" s="145" t="n"/>
      <c r="D438" s="158" t="n"/>
      <c r="E438" s="20" t="n">
        <v>121861.44</v>
      </c>
      <c r="F438" s="21" t="n">
        <v>0.076</v>
      </c>
      <c r="G438" s="41" t="n"/>
    </row>
    <row r="439">
      <c r="A439" s="38" t="n"/>
      <c r="B439" s="17" t="n"/>
      <c r="C439" s="17" t="n"/>
      <c r="D439" s="156" t="n"/>
      <c r="E439" s="7" t="n"/>
      <c r="F439" s="8" t="n"/>
      <c r="G439" s="39" t="n"/>
    </row>
    <row r="440">
      <c r="A440" s="38" t="n"/>
      <c r="B440" s="17" t="n"/>
      <c r="C440" s="17" t="n"/>
      <c r="D440" s="156" t="n"/>
      <c r="E440" s="7" t="n"/>
      <c r="F440" s="8" t="n"/>
      <c r="G440" s="39" t="n"/>
    </row>
    <row r="441">
      <c r="A441" s="40" t="inlineStr">
        <is>
          <t>Investment in Mutual fund</t>
        </is>
      </c>
      <c r="B441" s="17" t="n"/>
      <c r="C441" s="17" t="n"/>
      <c r="D441" s="156" t="n"/>
      <c r="E441" s="7" t="n"/>
      <c r="F441" s="8" t="n"/>
      <c r="G441" s="39" t="n"/>
    </row>
    <row r="442">
      <c r="A442" s="38" t="inlineStr">
        <is>
          <t>Edelweiss Liquid Fund - Direct Pl -Gr</t>
        </is>
      </c>
      <c r="B442" s="17" t="inlineStr">
        <is>
          <t>INF754K01GM4</t>
        </is>
      </c>
      <c r="C442" s="17" t="n"/>
      <c r="D442" s="156" t="n">
        <v>3532442.4294</v>
      </c>
      <c r="E442" s="7" t="n">
        <v>122141.97</v>
      </c>
      <c r="F442" s="8" t="n">
        <v>0.0761</v>
      </c>
      <c r="G442" s="39" t="n"/>
    </row>
    <row r="443">
      <c r="A443" s="38" t="inlineStr">
        <is>
          <t>Edelweiss Money Market Fund - Direct Pl</t>
        </is>
      </c>
      <c r="B443" s="17" t="inlineStr">
        <is>
          <t>INF843K01CE1</t>
        </is>
      </c>
      <c r="C443" s="17" t="n"/>
      <c r="D443" s="156" t="n">
        <v>132665054.9845</v>
      </c>
      <c r="E443" s="7" t="n">
        <v>42307.28</v>
      </c>
      <c r="F443" s="8" t="n">
        <v>0.0264</v>
      </c>
      <c r="G443" s="39" t="n"/>
    </row>
    <row r="444">
      <c r="A444" s="38" t="inlineStr">
        <is>
          <t>Edel Nifty Psu Bnd Pl Sdl Idx Fd 2026 Dp</t>
        </is>
      </c>
      <c r="B444" s="17" t="inlineStr">
        <is>
          <t>INF754K01MD1</t>
        </is>
      </c>
      <c r="C444" s="17" t="n"/>
      <c r="D444" s="156" t="n">
        <v>113377007.1979</v>
      </c>
      <c r="E444" s="7" t="n">
        <v>15045.13</v>
      </c>
      <c r="F444" s="8" t="n">
        <v>0.0094</v>
      </c>
      <c r="G444" s="39" t="n"/>
    </row>
    <row r="445">
      <c r="A445" s="38" t="inlineStr">
        <is>
          <t>Edelweiss Low Duration Fund</t>
        </is>
      </c>
      <c r="B445" s="17" t="inlineStr">
        <is>
          <t>INF754K01UP8</t>
        </is>
      </c>
      <c r="C445" s="17" t="n"/>
      <c r="D445" s="156" t="n">
        <v>999950.0024999999</v>
      </c>
      <c r="E445" s="7" t="n">
        <v>10430.45</v>
      </c>
      <c r="F445" s="8" t="n">
        <v>0.0065</v>
      </c>
      <c r="G445" s="39" t="n"/>
    </row>
    <row r="446">
      <c r="A446" s="38" t="n"/>
      <c r="B446" s="17" t="n"/>
      <c r="C446" s="17" t="n"/>
      <c r="D446" s="156" t="n"/>
      <c r="E446" s="7" t="n"/>
      <c r="F446" s="8" t="n"/>
      <c r="G446" s="39" t="n"/>
    </row>
    <row r="447">
      <c r="A447" s="42" t="inlineStr">
        <is>
          <t>TOTAL</t>
        </is>
      </c>
      <c r="B447" s="145" t="n"/>
      <c r="C447" s="145" t="n"/>
      <c r="D447" s="158" t="n"/>
      <c r="E447" s="20" t="n">
        <v>189924.83</v>
      </c>
      <c r="F447" s="21" t="n">
        <v>0.1184</v>
      </c>
      <c r="G447" s="41" t="n"/>
    </row>
    <row r="448">
      <c r="A448" s="38" t="n"/>
      <c r="B448" s="17" t="n"/>
      <c r="C448" s="17" t="n"/>
      <c r="D448" s="156" t="n"/>
      <c r="E448" s="7" t="n"/>
      <c r="F448" s="8" t="n"/>
      <c r="G448" s="39" t="n"/>
    </row>
    <row r="449">
      <c r="A449" s="40" t="inlineStr">
        <is>
          <t>TREPS / Reverse Repo</t>
        </is>
      </c>
      <c r="B449" s="17" t="n"/>
      <c r="C449" s="17" t="n"/>
      <c r="D449" s="156" t="n"/>
      <c r="E449" s="7" t="n"/>
      <c r="F449" s="8" t="n"/>
      <c r="G449" s="39" t="n"/>
    </row>
    <row r="450">
      <c r="A450" s="38" t="inlineStr">
        <is>
          <t>Clearing Corporation of India Ltd.</t>
        </is>
      </c>
      <c r="B450" s="17" t="n"/>
      <c r="C450" s="17" t="n"/>
      <c r="D450" s="156" t="n"/>
      <c r="E450" s="7" t="n">
        <v>49012.65</v>
      </c>
      <c r="F450" s="8" t="n">
        <v>0.0305</v>
      </c>
      <c r="G450" s="39" t="n">
        <v>0.05471</v>
      </c>
    </row>
    <row r="451">
      <c r="A451" s="40" t="inlineStr">
        <is>
          <t>Sub Total</t>
        </is>
      </c>
      <c r="B451" s="18" t="n"/>
      <c r="C451" s="18" t="n"/>
      <c r="D451" s="157" t="n"/>
      <c r="E451" s="20" t="n">
        <v>49012.65</v>
      </c>
      <c r="F451" s="21" t="n">
        <v>0.0305</v>
      </c>
      <c r="G451" s="41" t="n"/>
    </row>
    <row r="452">
      <c r="A452" s="38" t="n"/>
      <c r="B452" s="17" t="n"/>
      <c r="C452" s="17" t="n"/>
      <c r="D452" s="156" t="n"/>
      <c r="E452" s="7" t="n"/>
      <c r="F452" s="8" t="n"/>
      <c r="G452" s="39" t="n"/>
    </row>
    <row r="453">
      <c r="A453" s="42" t="inlineStr">
        <is>
          <t>TOTAL</t>
        </is>
      </c>
      <c r="B453" s="145" t="n"/>
      <c r="C453" s="145" t="n"/>
      <c r="D453" s="158" t="n"/>
      <c r="E453" s="20" t="n">
        <v>49012.65</v>
      </c>
      <c r="F453" s="21" t="n">
        <v>0.0305</v>
      </c>
      <c r="G453" s="41" t="n"/>
    </row>
    <row r="454">
      <c r="A454" s="38" t="inlineStr">
        <is>
          <t>Accrued Interest</t>
        </is>
      </c>
      <c r="B454" s="17" t="n"/>
      <c r="C454" s="17" t="n"/>
      <c r="D454" s="156" t="n"/>
      <c r="E454" s="7" t="n">
        <v>834.1916257</v>
      </c>
      <c r="F454" s="8" t="n">
        <v>0.000519</v>
      </c>
      <c r="G454" s="39" t="n"/>
    </row>
    <row r="455">
      <c r="A455" s="38" t="inlineStr">
        <is>
          <t>Net Receivables/(Payables)</t>
        </is>
      </c>
      <c r="B455" s="17" t="n"/>
      <c r="C455" s="17" t="n"/>
      <c r="D455" s="156" t="n"/>
      <c r="E455" s="159" t="n">
        <v>-36434.3916257</v>
      </c>
      <c r="F455" s="160" t="n">
        <v>-0.022919</v>
      </c>
      <c r="G455" s="39" t="n">
        <v>0.05471</v>
      </c>
    </row>
    <row r="456">
      <c r="A456" s="45" t="inlineStr">
        <is>
          <t>GRAND TOTAL</t>
        </is>
      </c>
      <c r="B456" s="19" t="n"/>
      <c r="C456" s="19" t="n"/>
      <c r="D456" s="161" t="n"/>
      <c r="E456" s="14" t="n">
        <v>1605308.9</v>
      </c>
      <c r="F456" s="15" t="n">
        <v>1</v>
      </c>
      <c r="G456" s="46" t="n"/>
    </row>
    <row r="457">
      <c r="A457" s="29" t="n"/>
      <c r="G457" s="30" t="n"/>
    </row>
    <row r="458">
      <c r="A458" s="47" t="inlineStr">
        <is>
          <t>Net Receivables/(Payables) include Net Current Assets as well as the Mark to Market on derivative trades.</t>
        </is>
      </c>
      <c r="G458" s="30" t="n"/>
    </row>
    <row r="459">
      <c r="A459" s="47" t="inlineStr">
        <is>
          <t>#  Unlisted Security</t>
        </is>
      </c>
      <c r="G459" s="30" t="n"/>
    </row>
    <row r="460">
      <c r="A460" s="47" t="inlineStr">
        <is>
          <t>**Non Traded Security</t>
        </is>
      </c>
      <c r="G460" s="30" t="n"/>
    </row>
    <row r="461">
      <c r="A461" s="47" t="n"/>
      <c r="G461" s="30" t="n"/>
    </row>
    <row r="462">
      <c r="A462" s="47" t="inlineStr">
        <is>
          <t>Notes:</t>
        </is>
      </c>
      <c r="G462" s="30" t="n"/>
    </row>
    <row r="463">
      <c r="A463" s="48" t="inlineStr">
        <is>
          <t>1. Security in default beyond its maturiy date</t>
        </is>
      </c>
      <c r="B463" s="49" t="inlineStr">
        <is>
          <t>NIL</t>
        </is>
      </c>
      <c r="G463" s="30" t="n"/>
    </row>
    <row r="464">
      <c r="A464" s="29" t="inlineStr">
        <is>
          <t>2. Net Asset Value (Rs. per unit)</t>
        </is>
      </c>
      <c r="G464" s="30" t="n"/>
    </row>
    <row r="465">
      <c r="A465" s="29" t="inlineStr">
        <is>
          <t>Plan /option (Face Value 10)</t>
        </is>
      </c>
      <c r="B465" s="49" t="inlineStr">
        <is>
          <t>As on</t>
        </is>
      </c>
      <c r="C465" s="49" t="inlineStr">
        <is>
          <t>As on</t>
        </is>
      </c>
      <c r="G465" s="30" t="n"/>
    </row>
    <row r="466">
      <c r="A466" s="29" t="n"/>
      <c r="B466" s="50" t="n">
        <v>45747</v>
      </c>
      <c r="C466" s="50" t="n">
        <v>45930</v>
      </c>
      <c r="G466" s="30" t="n"/>
    </row>
    <row r="467">
      <c r="A467" s="29" t="inlineStr">
        <is>
          <t>Direct Plan Growth Option</t>
        </is>
      </c>
      <c r="B467" t="n">
        <v>20.4439</v>
      </c>
      <c r="C467" t="n">
        <v>21.0932</v>
      </c>
      <c r="G467" s="51" t="n"/>
    </row>
    <row r="468">
      <c r="A468" s="29" t="inlineStr">
        <is>
          <t>Direct Plan IDCW Option</t>
        </is>
      </c>
      <c r="B468" t="n">
        <v>14.6155</v>
      </c>
      <c r="C468" t="n">
        <v>15.0798</v>
      </c>
      <c r="G468" s="51" t="n"/>
    </row>
    <row r="469">
      <c r="A469" s="29" t="inlineStr">
        <is>
          <t>Direct Plan Monthly IDCW Option</t>
        </is>
      </c>
      <c r="B469" t="n">
        <v>16.7951</v>
      </c>
      <c r="C469" t="n">
        <v>17.3286</v>
      </c>
      <c r="G469" s="51" t="n"/>
    </row>
    <row r="470">
      <c r="A470" s="29" t="inlineStr">
        <is>
          <t>Regular Plan Bonus Option</t>
        </is>
      </c>
      <c r="B470" t="n">
        <v>19.1484</v>
      </c>
      <c r="C470" t="n">
        <v>19.6786</v>
      </c>
      <c r="G470" s="51" t="n"/>
    </row>
    <row r="471">
      <c r="A471" s="29" t="inlineStr">
        <is>
          <t>Regular Plan Growth Option</t>
        </is>
      </c>
      <c r="B471" s="165" t="n">
        <v>19.083</v>
      </c>
      <c r="C471" t="n">
        <v>19.6222</v>
      </c>
      <c r="G471" s="51" t="n"/>
    </row>
    <row r="472">
      <c r="A472" s="29" t="inlineStr">
        <is>
          <t>Regular Plan IDCW Option</t>
        </is>
      </c>
      <c r="B472" t="n">
        <v>14.0038</v>
      </c>
      <c r="C472" t="n">
        <v>14.3996</v>
      </c>
      <c r="G472" s="51" t="n"/>
    </row>
    <row r="473">
      <c r="A473" s="29" t="inlineStr">
        <is>
          <t>Regular Plan Monthly IDCW Option</t>
        </is>
      </c>
      <c r="B473" s="165" t="n">
        <v>15.591</v>
      </c>
      <c r="C473" t="n">
        <v>16.0315</v>
      </c>
      <c r="G473" s="51" t="n"/>
    </row>
    <row r="474">
      <c r="A474" s="29" t="n"/>
      <c r="G474" s="51" t="n"/>
    </row>
    <row r="475">
      <c r="A475" s="29" t="inlineStr">
        <is>
          <t xml:space="preserve">3. Total Dividend (Net) declared during the half year period </t>
        </is>
      </c>
      <c r="B475" s="49" t="inlineStr">
        <is>
          <t>NIL</t>
        </is>
      </c>
      <c r="G475" s="30" t="n"/>
    </row>
    <row r="476">
      <c r="A476" s="29" t="inlineStr">
        <is>
          <t>4. Bonus was declared during the half year period</t>
        </is>
      </c>
      <c r="B476" s="49" t="inlineStr">
        <is>
          <t>NIL</t>
        </is>
      </c>
      <c r="G476" s="30" t="n"/>
    </row>
    <row r="477">
      <c r="A477" s="48" t="inlineStr">
        <is>
          <t>5. Investment in Repo of Corporate Debt Securities as at September 30, 2025</t>
        </is>
      </c>
      <c r="B477" s="49" t="inlineStr">
        <is>
          <t>NIL</t>
        </is>
      </c>
      <c r="G477" s="30" t="n"/>
    </row>
    <row r="478">
      <c r="A478" s="48" t="inlineStr">
        <is>
          <t>6. Investment in foreign securities/ADRs/GDRs as at September 30,2025</t>
        </is>
      </c>
      <c r="B478" s="49" t="inlineStr">
        <is>
          <t>NIL</t>
        </is>
      </c>
      <c r="G478" s="30" t="n"/>
    </row>
    <row r="479">
      <c r="A479" s="29" t="inlineStr">
        <is>
          <t>7. Portfolio Turnover Ratio</t>
        </is>
      </c>
      <c r="B479" s="52" t="n">
        <v>13.3227</v>
      </c>
      <c r="G479" s="30" t="n"/>
    </row>
    <row r="480" ht="30.65" customHeight="1">
      <c r="A480" s="48" t="inlineStr">
        <is>
          <t>8. Total gross exposure to derivative instruments (excluding reversed positions) as at September 30, 2025 (Rs. in Lakhs)</t>
        </is>
      </c>
      <c r="B480" s="52" t="n">
        <v>0</v>
      </c>
      <c r="G480" s="30" t="n"/>
    </row>
    <row r="481" ht="29" customHeight="1">
      <c r="A481" s="48" t="inlineStr">
        <is>
          <t>9. Margin Deposits includes Margin money placed on derivatives other than margin money placed with bank</t>
        </is>
      </c>
      <c r="B481" s="49" t="inlineStr">
        <is>
          <t>NIL</t>
        </is>
      </c>
      <c r="G481" s="30" t="n"/>
    </row>
    <row r="482" ht="20.15" customHeight="1">
      <c r="A482" s="48" t="inlineStr">
        <is>
          <t>10. Value of investment made by other schemes under same management (Rs. In Lakhs)</t>
        </is>
      </c>
      <c r="B482" s="53" t="n">
        <v>8651.360000000001</v>
      </c>
      <c r="G482" s="30" t="n"/>
    </row>
    <row r="483">
      <c r="A483" s="48" t="inlineStr">
        <is>
          <t>11. Number of instance of deviation In valuation of securities</t>
        </is>
      </c>
      <c r="B483" s="49" t="inlineStr">
        <is>
          <t>NIL</t>
        </is>
      </c>
      <c r="G483" s="30" t="n"/>
    </row>
    <row r="484" ht="15" customHeight="1" thickBot="1">
      <c r="A484" s="54" t="inlineStr">
        <is>
          <t>12. Total value and percentage of illiquid equity shares / securities</t>
        </is>
      </c>
      <c r="B484" s="55" t="inlineStr">
        <is>
          <t>NIL</t>
        </is>
      </c>
      <c r="C484" s="56" t="n"/>
      <c r="D484" s="56" t="n"/>
      <c r="E484" s="56" t="n"/>
      <c r="F484" s="56" t="n"/>
      <c r="G484" s="57" t="n"/>
    </row>
    <row r="486" ht="70" customHeight="1">
      <c r="A486" s="177" t="inlineStr">
        <is>
          <t>Scheme Name</t>
        </is>
      </c>
      <c r="B486" s="177" t="inlineStr">
        <is>
          <t>Risk- O - Meter</t>
        </is>
      </c>
      <c r="C486" s="177" t="inlineStr">
        <is>
          <t>Benchmark of the Scheme</t>
        </is>
      </c>
      <c r="D486" s="177" t="inlineStr">
        <is>
          <t>Benchmark Risk-o-meter</t>
        </is>
      </c>
    </row>
    <row r="487" ht="70" customHeight="1">
      <c r="A487" s="177" t="inlineStr">
        <is>
          <t>Edelweiss Arbitrage Fund</t>
        </is>
      </c>
      <c r="B487" s="177" t="n"/>
      <c r="C487" s="177" t="inlineStr">
        <is>
          <t>Nifty 50 Arbitrage Index</t>
        </is>
      </c>
      <c r="D487" s="177" t="n"/>
      <c r="E487" t="inlineStr"/>
    </row>
  </sheetData>
  <mergeCells count="2">
    <mergeCell ref="A3:G3"/>
    <mergeCell ref="A4:G4"/>
  </mergeCells>
  <pageMargins left="0.7" right="0.7" top="0.75" bottom="0.75" header="0.3" footer="0.3"/>
  <pageSetup orientation="portrait" horizontalDpi="300" verticalDpi="300"/>
  <drawing xmlns:r="http://schemas.openxmlformats.org/officeDocument/2006/relationships" r:id="rId1"/>
</worksheet>
</file>

<file path=xl/worksheets/sheet49.xml><?xml version="1.0" encoding="utf-8"?>
<worksheet xmlns="http://schemas.openxmlformats.org/spreadsheetml/2006/main">
  <sheetPr>
    <outlinePr summaryBelow="1" summaryRight="1"/>
    <pageSetUpPr/>
  </sheetPr>
  <dimension ref="A1:H216"/>
  <sheetViews>
    <sheetView showGridLines="0" workbookViewId="0">
      <pane ySplit="6" topLeftCell="A7" activePane="bottomLeft" state="frozen"/>
      <selection activeCell="A7" sqref="A7"/>
      <selection pane="bottomLeft" activeCell="A7" sqref="A7"/>
    </sheetView>
  </sheetViews>
  <sheetFormatPr baseColWidth="8" defaultRowHeight="14.5"/>
  <cols>
    <col width="80.54296875" customWidth="1" min="1" max="1"/>
    <col width="22" customWidth="1" min="2" max="2"/>
    <col width="30" bestFit="1" customWidth="1" min="3" max="3"/>
    <col width="22" customWidth="1" min="4" max="4"/>
    <col width="16.453125" customWidth="1" min="5" max="5"/>
    <col width="22" customWidth="1" min="6" max="6"/>
    <col width="6.1796875" bestFit="1" customWidth="1" style="2" min="7" max="7"/>
    <col width="70.26953125" bestFit="1" customWidth="1" min="12" max="12"/>
    <col width="10.81640625" bestFit="1" customWidth="1" min="13" max="13"/>
    <col width="10.54296875" bestFit="1" customWidth="1" min="14" max="14"/>
    <col width="12" bestFit="1" customWidth="1" min="15" max="15"/>
    <col width="12.54296875" customWidth="1" min="16" max="16"/>
  </cols>
  <sheetData>
    <row r="1">
      <c r="A1" s="85" t="inlineStr">
        <is>
          <t>Edelweiss Mutual Fund</t>
        </is>
      </c>
    </row>
    <row r="2" ht="29.5" customHeight="1" thickBot="1">
      <c r="A2" s="86" t="inlineStr">
        <is>
          <t xml:space="preserve">Edelweiss House, 10th Floor, Off. C.S.T. Road, Kalina, Santacruz (E), Mumbai 400098, Maharashtra  </t>
        </is>
      </c>
    </row>
    <row r="3" ht="36.75" customHeight="1">
      <c r="A3" s="148" t="inlineStr">
        <is>
          <t>PORTFOLIO STATEMENT OF EDELWEISS BALANCED ADVANTAGE FUND AS ON SEPTEMBER 30, 2025</t>
        </is>
      </c>
      <c r="B3" s="149" t="n"/>
      <c r="C3" s="149" t="n"/>
      <c r="D3" s="149" t="n"/>
      <c r="E3" s="149" t="n"/>
      <c r="F3" s="149" t="n"/>
      <c r="G3" s="150" t="n"/>
      <c r="H3" s="28">
        <f>HYPERLINK("[EDEL_HY Portfolio 30-Sep-2025 Final.xlsx]Index!A1","Index")</f>
        <v/>
      </c>
    </row>
    <row r="4" ht="19.5" customHeight="1">
      <c r="A4" s="151" t="inlineStr">
        <is>
          <t>(An open ended dynamic asset allocation fund)</t>
        </is>
      </c>
      <c r="G4" s="51" t="n"/>
    </row>
    <row r="5">
      <c r="A5" s="29" t="n"/>
      <c r="G5" s="30" t="n"/>
    </row>
    <row r="6" ht="48" customHeight="1">
      <c r="A6" s="31" t="inlineStr">
        <is>
          <t>Name of the Instrument</t>
        </is>
      </c>
      <c r="B6" s="32" t="inlineStr">
        <is>
          <t>ISIN</t>
        </is>
      </c>
      <c r="C6" s="32" t="inlineStr">
        <is>
          <t>Rating/Industry</t>
        </is>
      </c>
      <c r="D6" s="152" t="inlineStr">
        <is>
          <t>Quantity</t>
        </is>
      </c>
      <c r="E6" s="34" t="inlineStr">
        <is>
          <t>Market/Fair Value(Rs. In Lacs)</t>
        </is>
      </c>
      <c r="F6" s="34" t="inlineStr">
        <is>
          <t>% to Net Assets</t>
        </is>
      </c>
      <c r="G6" s="35" t="inlineStr">
        <is>
          <t>YIELD</t>
        </is>
      </c>
    </row>
    <row r="7">
      <c r="A7" s="36" t="n"/>
      <c r="B7" s="16" t="n"/>
      <c r="C7" s="16" t="n"/>
      <c r="D7" s="153" t="n"/>
      <c r="E7" s="154" t="n"/>
      <c r="F7" s="155" t="n"/>
      <c r="G7" s="37" t="n"/>
    </row>
    <row r="8">
      <c r="A8" s="40" t="inlineStr">
        <is>
          <t>Equity &amp; Equity related</t>
        </is>
      </c>
      <c r="B8" s="17" t="n"/>
      <c r="C8" s="17" t="n"/>
      <c r="D8" s="156" t="n"/>
      <c r="E8" s="7" t="n"/>
      <c r="F8" s="8" t="n"/>
      <c r="G8" s="39" t="n"/>
    </row>
    <row r="9">
      <c r="A9" s="40" t="inlineStr">
        <is>
          <t>(a)Listed / Awaiting listing on Stock Exchanges</t>
        </is>
      </c>
      <c r="B9" s="17" t="n"/>
      <c r="C9" s="17" t="n"/>
      <c r="D9" s="156" t="n"/>
      <c r="E9" s="7" t="n"/>
      <c r="F9" s="8" t="n"/>
      <c r="G9" s="39" t="n"/>
    </row>
    <row r="10">
      <c r="A10" s="38" t="inlineStr">
        <is>
          <t>HDFC Bank Ltd.</t>
        </is>
      </c>
      <c r="B10" s="17" t="inlineStr">
        <is>
          <t>INE040A01034</t>
        </is>
      </c>
      <c r="C10" s="17" t="inlineStr">
        <is>
          <t>Banks</t>
        </is>
      </c>
      <c r="D10" s="156" t="n">
        <v>6878830</v>
      </c>
      <c r="E10" s="7" t="n">
        <v>65417.67</v>
      </c>
      <c r="F10" s="8" t="n">
        <v>0.0507</v>
      </c>
      <c r="G10" s="39" t="n"/>
    </row>
    <row r="11">
      <c r="A11" s="38" t="inlineStr">
        <is>
          <t>Reliance Industries Ltd.</t>
        </is>
      </c>
      <c r="B11" s="17" t="inlineStr">
        <is>
          <t>INE002A01018</t>
        </is>
      </c>
      <c r="C11" s="17" t="inlineStr">
        <is>
          <t>Petroleum Products</t>
        </is>
      </c>
      <c r="D11" s="156" t="n">
        <v>4284009</v>
      </c>
      <c r="E11" s="7" t="n">
        <v>58433.88</v>
      </c>
      <c r="F11" s="8" t="n">
        <v>0.0453</v>
      </c>
      <c r="G11" s="39" t="n"/>
    </row>
    <row r="12">
      <c r="A12" s="38" t="inlineStr">
        <is>
          <t>ICICI Bank Ltd.</t>
        </is>
      </c>
      <c r="B12" s="17" t="inlineStr">
        <is>
          <t>INE090A01021</t>
        </is>
      </c>
      <c r="C12" s="17" t="inlineStr">
        <is>
          <t>Banks</t>
        </is>
      </c>
      <c r="D12" s="156" t="n">
        <v>4211349</v>
      </c>
      <c r="E12" s="7" t="n">
        <v>56768.98</v>
      </c>
      <c r="F12" s="8" t="n">
        <v>0.044</v>
      </c>
      <c r="G12" s="39" t="n"/>
    </row>
    <row r="13">
      <c r="A13" s="38" t="inlineStr">
        <is>
          <t>Bharti Airtel Ltd.</t>
        </is>
      </c>
      <c r="B13" s="17" t="inlineStr">
        <is>
          <t>INE397D01024</t>
        </is>
      </c>
      <c r="C13" s="17" t="inlineStr">
        <is>
          <t>Telecom - Services</t>
        </is>
      </c>
      <c r="D13" s="156" t="n">
        <v>2169326</v>
      </c>
      <c r="E13" s="7" t="n">
        <v>40748.62</v>
      </c>
      <c r="F13" s="8" t="n">
        <v>0.0316</v>
      </c>
      <c r="G13" s="39" t="n"/>
    </row>
    <row r="14">
      <c r="A14" s="38" t="inlineStr">
        <is>
          <t>Larsen &amp; Toubro Ltd.</t>
        </is>
      </c>
      <c r="B14" s="17" t="inlineStr">
        <is>
          <t>INE018A01030</t>
        </is>
      </c>
      <c r="C14" s="17" t="inlineStr">
        <is>
          <t>Construction</t>
        </is>
      </c>
      <c r="D14" s="156" t="n">
        <v>1008995</v>
      </c>
      <c r="E14" s="7" t="n">
        <v>36919.13</v>
      </c>
      <c r="F14" s="8" t="n">
        <v>0.0286</v>
      </c>
      <c r="G14" s="39" t="n"/>
    </row>
    <row r="15">
      <c r="A15" s="38" t="inlineStr">
        <is>
          <t>State Bank of India</t>
        </is>
      </c>
      <c r="B15" s="17" t="inlineStr">
        <is>
          <t>INE062A01020</t>
        </is>
      </c>
      <c r="C15" s="17" t="inlineStr">
        <is>
          <t>Banks</t>
        </is>
      </c>
      <c r="D15" s="156" t="n">
        <v>3657908</v>
      </c>
      <c r="E15" s="7" t="n">
        <v>31913.42</v>
      </c>
      <c r="F15" s="8" t="n">
        <v>0.0247</v>
      </c>
      <c r="G15" s="39" t="n"/>
    </row>
    <row r="16">
      <c r="A16" s="38" t="inlineStr">
        <is>
          <t>Infosys Ltd.</t>
        </is>
      </c>
      <c r="B16" s="17" t="inlineStr">
        <is>
          <t>INE009A01021</t>
        </is>
      </c>
      <c r="C16" s="17" t="inlineStr">
        <is>
          <t>IT - Software</t>
        </is>
      </c>
      <c r="D16" s="156" t="n">
        <v>2119843</v>
      </c>
      <c r="E16" s="7" t="n">
        <v>30563.9</v>
      </c>
      <c r="F16" s="8" t="n">
        <v>0.0237</v>
      </c>
      <c r="G16" s="39" t="n"/>
    </row>
    <row r="17">
      <c r="A17" s="38" t="inlineStr">
        <is>
          <t>TVS Motor Company Ltd.</t>
        </is>
      </c>
      <c r="B17" s="17" t="inlineStr">
        <is>
          <t>INE494B01023</t>
        </is>
      </c>
      <c r="C17" s="17" t="inlineStr">
        <is>
          <t>Automobiles</t>
        </is>
      </c>
      <c r="D17" s="156" t="n">
        <v>869904</v>
      </c>
      <c r="E17" s="7" t="n">
        <v>29913.39</v>
      </c>
      <c r="F17" s="8" t="n">
        <v>0.0232</v>
      </c>
      <c r="G17" s="39" t="n"/>
    </row>
    <row r="18">
      <c r="A18" s="38" t="inlineStr">
        <is>
          <t>Bajaj Finance Ltd.</t>
        </is>
      </c>
      <c r="B18" s="17" t="inlineStr">
        <is>
          <t>INE296A01032</t>
        </is>
      </c>
      <c r="C18" s="17" t="inlineStr">
        <is>
          <t>Finance</t>
        </is>
      </c>
      <c r="D18" s="156" t="n">
        <v>2865556</v>
      </c>
      <c r="E18" s="7" t="n">
        <v>28624.04</v>
      </c>
      <c r="F18" s="8" t="n">
        <v>0.0222</v>
      </c>
      <c r="G18" s="39" t="n"/>
    </row>
    <row r="19">
      <c r="A19" s="38" t="inlineStr">
        <is>
          <t>NTPC Ltd.</t>
        </is>
      </c>
      <c r="B19" s="17" t="inlineStr">
        <is>
          <t>INE733E01010</t>
        </is>
      </c>
      <c r="C19" s="17" t="inlineStr">
        <is>
          <t>Power</t>
        </is>
      </c>
      <c r="D19" s="156" t="n">
        <v>6756933</v>
      </c>
      <c r="E19" s="7" t="n">
        <v>23003.98</v>
      </c>
      <c r="F19" s="8" t="n">
        <v>0.0178</v>
      </c>
      <c r="G19" s="39" t="n"/>
    </row>
    <row r="20">
      <c r="A20" s="38" t="inlineStr">
        <is>
          <t>Maruti Suzuki India Ltd.</t>
        </is>
      </c>
      <c r="B20" s="17" t="inlineStr">
        <is>
          <t>INE585B01010</t>
        </is>
      </c>
      <c r="C20" s="17" t="inlineStr">
        <is>
          <t>Automobiles</t>
        </is>
      </c>
      <c r="D20" s="156" t="n">
        <v>138817</v>
      </c>
      <c r="E20" s="7" t="n">
        <v>22250.98</v>
      </c>
      <c r="F20" s="8" t="n">
        <v>0.0172</v>
      </c>
      <c r="G20" s="39" t="n"/>
    </row>
    <row r="21">
      <c r="A21" s="38" t="inlineStr">
        <is>
          <t>Axis Bank Ltd.</t>
        </is>
      </c>
      <c r="B21" s="17" t="inlineStr">
        <is>
          <t>INE238A01034</t>
        </is>
      </c>
      <c r="C21" s="17" t="inlineStr">
        <is>
          <t>Banks</t>
        </is>
      </c>
      <c r="D21" s="156" t="n">
        <v>1924601</v>
      </c>
      <c r="E21" s="7" t="n">
        <v>21778.78</v>
      </c>
      <c r="F21" s="8" t="n">
        <v>0.0169</v>
      </c>
      <c r="G21" s="39" t="n"/>
    </row>
    <row r="22">
      <c r="A22" s="38" t="inlineStr">
        <is>
          <t>Mahindra &amp; Mahindra Ltd.</t>
        </is>
      </c>
      <c r="B22" s="17" t="inlineStr">
        <is>
          <t>INE101A01026</t>
        </is>
      </c>
      <c r="C22" s="17" t="inlineStr">
        <is>
          <t>Automobiles</t>
        </is>
      </c>
      <c r="D22" s="156" t="n">
        <v>614460</v>
      </c>
      <c r="E22" s="7" t="n">
        <v>21057.54</v>
      </c>
      <c r="F22" s="8" t="n">
        <v>0.0163</v>
      </c>
      <c r="G22" s="39" t="n"/>
    </row>
    <row r="23">
      <c r="A23" s="38" t="inlineStr">
        <is>
          <t>ITC Ltd.</t>
        </is>
      </c>
      <c r="B23" s="17" t="inlineStr">
        <is>
          <t>INE154A01025</t>
        </is>
      </c>
      <c r="C23" s="17" t="inlineStr">
        <is>
          <t>Diversified FMCG</t>
        </is>
      </c>
      <c r="D23" s="156" t="n">
        <v>5227697</v>
      </c>
      <c r="E23" s="7" t="n">
        <v>20991.82</v>
      </c>
      <c r="F23" s="8" t="n">
        <v>0.0163</v>
      </c>
      <c r="G23" s="39" t="n"/>
    </row>
    <row r="24">
      <c r="A24" s="38" t="inlineStr">
        <is>
          <t>Premier Energies Ltd.</t>
        </is>
      </c>
      <c r="B24" s="17" t="inlineStr">
        <is>
          <t>INE0BS701011</t>
        </is>
      </c>
      <c r="C24" s="17" t="inlineStr">
        <is>
          <t>Electrical Equipment</t>
        </is>
      </c>
      <c r="D24" s="156" t="n">
        <v>1445000</v>
      </c>
      <c r="E24" s="7" t="n">
        <v>14761.4</v>
      </c>
      <c r="F24" s="8" t="n">
        <v>0.0114</v>
      </c>
      <c r="G24" s="39" t="n"/>
    </row>
    <row r="25">
      <c r="A25" s="38" t="inlineStr">
        <is>
          <t>Tata Steel Ltd.</t>
        </is>
      </c>
      <c r="B25" s="17" t="inlineStr">
        <is>
          <t>INE081A01020</t>
        </is>
      </c>
      <c r="C25" s="17" t="inlineStr">
        <is>
          <t>Ferrous Metals</t>
        </is>
      </c>
      <c r="D25" s="156" t="n">
        <v>8511839</v>
      </c>
      <c r="E25" s="7" t="n">
        <v>14365.43</v>
      </c>
      <c r="F25" s="8" t="n">
        <v>0.0111</v>
      </c>
      <c r="G25" s="39" t="n"/>
    </row>
    <row r="26">
      <c r="A26" s="38" t="inlineStr">
        <is>
          <t>Sun Pharmaceutical Industries Ltd.</t>
        </is>
      </c>
      <c r="B26" s="17" t="inlineStr">
        <is>
          <t>INE044A01036</t>
        </is>
      </c>
      <c r="C26" s="17" t="inlineStr">
        <is>
          <t>Pharmaceuticals &amp; Biotechnology</t>
        </is>
      </c>
      <c r="D26" s="156" t="n">
        <v>892256</v>
      </c>
      <c r="E26" s="7" t="n">
        <v>14225.24</v>
      </c>
      <c r="F26" s="8" t="n">
        <v>0.011</v>
      </c>
      <c r="G26" s="39" t="n"/>
    </row>
    <row r="27">
      <c r="A27" s="38" t="inlineStr">
        <is>
          <t>Multi Commodity Exchange Of India Ltd.</t>
        </is>
      </c>
      <c r="B27" s="17" t="inlineStr">
        <is>
          <t>INE745G01035</t>
        </is>
      </c>
      <c r="C27" s="17" t="inlineStr">
        <is>
          <t>Capital Markets</t>
        </is>
      </c>
      <c r="D27" s="156" t="n">
        <v>180246</v>
      </c>
      <c r="E27" s="7" t="n">
        <v>14051.98</v>
      </c>
      <c r="F27" s="8" t="n">
        <v>0.0109</v>
      </c>
      <c r="G27" s="39" t="n"/>
    </row>
    <row r="28">
      <c r="A28" s="38" t="inlineStr">
        <is>
          <t>Apollo Hospitals Enterprise Ltd.</t>
        </is>
      </c>
      <c r="B28" s="17" t="inlineStr">
        <is>
          <t>INE437A01024</t>
        </is>
      </c>
      <c r="C28" s="17" t="inlineStr">
        <is>
          <t>Healthcare Services</t>
        </is>
      </c>
      <c r="D28" s="156" t="n">
        <v>186163</v>
      </c>
      <c r="E28" s="7" t="n">
        <v>13792.82</v>
      </c>
      <c r="F28" s="8" t="n">
        <v>0.0107</v>
      </c>
      <c r="G28" s="39" t="n"/>
    </row>
    <row r="29">
      <c r="A29" s="38" t="inlineStr">
        <is>
          <t>HCL Technologies Ltd.</t>
        </is>
      </c>
      <c r="B29" s="17" t="inlineStr">
        <is>
          <t>INE860A01027</t>
        </is>
      </c>
      <c r="C29" s="17" t="inlineStr">
        <is>
          <t>IT - Software</t>
        </is>
      </c>
      <c r="D29" s="156" t="n">
        <v>982791</v>
      </c>
      <c r="E29" s="7" t="n">
        <v>13612.64</v>
      </c>
      <c r="F29" s="8" t="n">
        <v>0.0106</v>
      </c>
      <c r="G29" s="39" t="n"/>
    </row>
    <row r="30">
      <c r="A30" s="38" t="inlineStr">
        <is>
          <t>Eternal Ltd.</t>
        </is>
      </c>
      <c r="B30" s="17" t="inlineStr">
        <is>
          <t>INE758T01015</t>
        </is>
      </c>
      <c r="C30" s="17" t="inlineStr">
        <is>
          <t>Retailing</t>
        </is>
      </c>
      <c r="D30" s="156" t="n">
        <v>4012100</v>
      </c>
      <c r="E30" s="7" t="n">
        <v>13059.39</v>
      </c>
      <c r="F30" s="8" t="n">
        <v>0.0101</v>
      </c>
      <c r="G30" s="39" t="n"/>
    </row>
    <row r="31">
      <c r="A31" s="38" t="inlineStr">
        <is>
          <t>Tata Consultancy Services Ltd.</t>
        </is>
      </c>
      <c r="B31" s="17" t="inlineStr">
        <is>
          <t>INE467B01029</t>
        </is>
      </c>
      <c r="C31" s="17" t="inlineStr">
        <is>
          <t>IT - Software</t>
        </is>
      </c>
      <c r="D31" s="156" t="n">
        <v>428567</v>
      </c>
      <c r="E31" s="7" t="n">
        <v>12378.73</v>
      </c>
      <c r="F31" s="8" t="n">
        <v>0.009599999999999999</v>
      </c>
      <c r="G31" s="39" t="n"/>
    </row>
    <row r="32">
      <c r="A32" s="38" t="inlineStr">
        <is>
          <t>Ultratech Cement Ltd.</t>
        </is>
      </c>
      <c r="B32" s="17" t="inlineStr">
        <is>
          <t>INE481G01011</t>
        </is>
      </c>
      <c r="C32" s="17" t="inlineStr">
        <is>
          <t>Cement &amp; Cement Products</t>
        </is>
      </c>
      <c r="D32" s="156" t="n">
        <v>98654</v>
      </c>
      <c r="E32" s="7" t="n">
        <v>12057.49</v>
      </c>
      <c r="F32" s="8" t="n">
        <v>0.009299999999999999</v>
      </c>
      <c r="G32" s="39" t="n"/>
    </row>
    <row r="33">
      <c r="A33" s="38" t="inlineStr">
        <is>
          <t>Hindustan Unilever Ltd.</t>
        </is>
      </c>
      <c r="B33" s="17" t="inlineStr">
        <is>
          <t>INE030A01027</t>
        </is>
      </c>
      <c r="C33" s="17" t="inlineStr">
        <is>
          <t>Diversified FMCG</t>
        </is>
      </c>
      <c r="D33" s="156" t="n">
        <v>468903</v>
      </c>
      <c r="E33" s="7" t="n">
        <v>11790.1</v>
      </c>
      <c r="F33" s="8" t="n">
        <v>0.0091</v>
      </c>
      <c r="G33" s="39" t="n"/>
    </row>
    <row r="34">
      <c r="A34" s="38" t="inlineStr">
        <is>
          <t>Fortis Healthcare Ltd.</t>
        </is>
      </c>
      <c r="B34" s="17" t="inlineStr">
        <is>
          <t>INE061F01013</t>
        </is>
      </c>
      <c r="C34" s="17" t="inlineStr">
        <is>
          <t>Healthcare Services</t>
        </is>
      </c>
      <c r="D34" s="156" t="n">
        <v>1197282</v>
      </c>
      <c r="E34" s="7" t="n">
        <v>11611.24</v>
      </c>
      <c r="F34" s="8" t="n">
        <v>0.008999999999999999</v>
      </c>
      <c r="G34" s="39" t="n"/>
    </row>
    <row r="35">
      <c r="A35" s="38" t="inlineStr">
        <is>
          <t>Granules India Ltd.</t>
        </is>
      </c>
      <c r="B35" s="17" t="inlineStr">
        <is>
          <t>INE101D01020</t>
        </is>
      </c>
      <c r="C35" s="17" t="inlineStr">
        <is>
          <t>Pharmaceuticals &amp; Biotechnology</t>
        </is>
      </c>
      <c r="D35" s="156" t="n">
        <v>2209668</v>
      </c>
      <c r="E35" s="7" t="n">
        <v>11423.98</v>
      </c>
      <c r="F35" s="8" t="n">
        <v>0.0089</v>
      </c>
      <c r="G35" s="39" t="n"/>
    </row>
    <row r="36">
      <c r="A36" s="38" t="inlineStr">
        <is>
          <t>Cholamandalam Financial Holdings Ltd.</t>
        </is>
      </c>
      <c r="B36" s="17" t="inlineStr">
        <is>
          <t>INE149A01033</t>
        </is>
      </c>
      <c r="C36" s="17" t="inlineStr">
        <is>
          <t>Finance</t>
        </is>
      </c>
      <c r="D36" s="156" t="n">
        <v>596164</v>
      </c>
      <c r="E36" s="7" t="n">
        <v>11237.69</v>
      </c>
      <c r="F36" s="8" t="n">
        <v>0.008699999999999999</v>
      </c>
      <c r="G36" s="39" t="n"/>
    </row>
    <row r="37">
      <c r="A37" s="38" t="inlineStr">
        <is>
          <t>Hindalco Industries Ltd.</t>
        </is>
      </c>
      <c r="B37" s="17" t="inlineStr">
        <is>
          <t>INE038A01020</t>
        </is>
      </c>
      <c r="C37" s="17" t="inlineStr">
        <is>
          <t>Non - Ferrous Metals</t>
        </is>
      </c>
      <c r="D37" s="156" t="n">
        <v>1474645</v>
      </c>
      <c r="E37" s="7" t="n">
        <v>11236.06</v>
      </c>
      <c r="F37" s="8" t="n">
        <v>0.008699999999999999</v>
      </c>
      <c r="G37" s="39" t="n"/>
    </row>
    <row r="38">
      <c r="A38" s="38" t="inlineStr">
        <is>
          <t>Muthoot Finance Ltd.</t>
        </is>
      </c>
      <c r="B38" s="17" t="inlineStr">
        <is>
          <t>INE414G01012</t>
        </is>
      </c>
      <c r="C38" s="17" t="inlineStr">
        <is>
          <t>Finance</t>
        </is>
      </c>
      <c r="D38" s="156" t="n">
        <v>361571</v>
      </c>
      <c r="E38" s="7" t="n">
        <v>11125.9</v>
      </c>
      <c r="F38" s="8" t="n">
        <v>0.0086</v>
      </c>
      <c r="G38" s="39" t="n"/>
    </row>
    <row r="39">
      <c r="A39" s="38" t="inlineStr">
        <is>
          <t>GAIL (India) Ltd.</t>
        </is>
      </c>
      <c r="B39" s="17" t="inlineStr">
        <is>
          <t>INE129A01019</t>
        </is>
      </c>
      <c r="C39" s="17" t="inlineStr">
        <is>
          <t>Gas</t>
        </is>
      </c>
      <c r="D39" s="156" t="n">
        <v>5782863</v>
      </c>
      <c r="E39" s="7" t="n">
        <v>10194.61</v>
      </c>
      <c r="F39" s="8" t="n">
        <v>0.007900000000000001</v>
      </c>
      <c r="G39" s="39" t="n"/>
    </row>
    <row r="40">
      <c r="A40" s="38" t="inlineStr">
        <is>
          <t>HDFC Life Insurance Company Ltd.</t>
        </is>
      </c>
      <c r="B40" s="17" t="inlineStr">
        <is>
          <t>INE795G01014</t>
        </is>
      </c>
      <c r="C40" s="17" t="inlineStr">
        <is>
          <t>Insurance</t>
        </is>
      </c>
      <c r="D40" s="156" t="n">
        <v>1291332</v>
      </c>
      <c r="E40" s="7" t="n">
        <v>9768.280000000001</v>
      </c>
      <c r="F40" s="8" t="n">
        <v>0.0076</v>
      </c>
      <c r="G40" s="39" t="n"/>
    </row>
    <row r="41">
      <c r="A41" s="38" t="inlineStr">
        <is>
          <t>Lupin Ltd.</t>
        </is>
      </c>
      <c r="B41" s="17" t="inlineStr">
        <is>
          <t>INE326A01037</t>
        </is>
      </c>
      <c r="C41" s="17" t="inlineStr">
        <is>
          <t>Pharmaceuticals &amp; Biotechnology</t>
        </is>
      </c>
      <c r="D41" s="156" t="n">
        <v>510027</v>
      </c>
      <c r="E41" s="7" t="n">
        <v>9748.15</v>
      </c>
      <c r="F41" s="8" t="n">
        <v>0.0076</v>
      </c>
      <c r="G41" s="39" t="n"/>
    </row>
    <row r="42">
      <c r="A42" s="38" t="inlineStr">
        <is>
          <t>Kaynes Technology India Ltd.</t>
        </is>
      </c>
      <c r="B42" s="17" t="inlineStr">
        <is>
          <t>INE918Z01012</t>
        </is>
      </c>
      <c r="C42" s="17" t="inlineStr">
        <is>
          <t>Industrial Manufacturing</t>
        </is>
      </c>
      <c r="D42" s="156" t="n">
        <v>132465</v>
      </c>
      <c r="E42" s="7" t="n">
        <v>9341.43</v>
      </c>
      <c r="F42" s="8" t="n">
        <v>0.0072</v>
      </c>
      <c r="G42" s="39" t="n"/>
    </row>
    <row r="43">
      <c r="A43" s="38" t="inlineStr">
        <is>
          <t>Minda Corporation Ltd.</t>
        </is>
      </c>
      <c r="B43" s="17" t="inlineStr">
        <is>
          <t>INE842C01021</t>
        </is>
      </c>
      <c r="C43" s="17" t="inlineStr">
        <is>
          <t>Auto Components</t>
        </is>
      </c>
      <c r="D43" s="156" t="n">
        <v>1639058</v>
      </c>
      <c r="E43" s="7" t="n">
        <v>9333.620000000001</v>
      </c>
      <c r="F43" s="8" t="n">
        <v>0.0072</v>
      </c>
      <c r="G43" s="39" t="n"/>
    </row>
    <row r="44">
      <c r="A44" s="38" t="inlineStr">
        <is>
          <t>Polycab India Ltd.</t>
        </is>
      </c>
      <c r="B44" s="17" t="inlineStr">
        <is>
          <t>INE455K01017</t>
        </is>
      </c>
      <c r="C44" s="17" t="inlineStr">
        <is>
          <t>Industrial Products</t>
        </is>
      </c>
      <c r="D44" s="156" t="n">
        <v>125304</v>
      </c>
      <c r="E44" s="7" t="n">
        <v>9129.65</v>
      </c>
      <c r="F44" s="8" t="n">
        <v>0.0071</v>
      </c>
      <c r="G44" s="39" t="n"/>
    </row>
    <row r="45">
      <c r="A45" s="38" t="inlineStr">
        <is>
          <t>Marico Ltd.</t>
        </is>
      </c>
      <c r="B45" s="17" t="inlineStr">
        <is>
          <t>INE196A01026</t>
        </is>
      </c>
      <c r="C45" s="17" t="inlineStr">
        <is>
          <t>Agricultural Food &amp; other Products</t>
        </is>
      </c>
      <c r="D45" s="156" t="n">
        <v>1303235</v>
      </c>
      <c r="E45" s="7" t="n">
        <v>9088.76</v>
      </c>
      <c r="F45" s="8" t="n">
        <v>0.007</v>
      </c>
      <c r="G45" s="39" t="n"/>
    </row>
    <row r="46">
      <c r="A46" s="38" t="inlineStr">
        <is>
          <t>Power Finance Corporation Ltd.</t>
        </is>
      </c>
      <c r="B46" s="17" t="inlineStr">
        <is>
          <t>INE134E01011</t>
        </is>
      </c>
      <c r="C46" s="17" t="inlineStr">
        <is>
          <t>Finance</t>
        </is>
      </c>
      <c r="D46" s="156" t="n">
        <v>2214816</v>
      </c>
      <c r="E46" s="7" t="n">
        <v>9086.280000000001</v>
      </c>
      <c r="F46" s="8" t="n">
        <v>0.007</v>
      </c>
      <c r="G46" s="39" t="n"/>
    </row>
    <row r="47">
      <c r="A47" s="38" t="inlineStr">
        <is>
          <t>Kotak Mahindra Bank Ltd.</t>
        </is>
      </c>
      <c r="B47" s="17" t="inlineStr">
        <is>
          <t>INE237A01028</t>
        </is>
      </c>
      <c r="C47" s="17" t="inlineStr">
        <is>
          <t>Banks</t>
        </is>
      </c>
      <c r="D47" s="156" t="n">
        <v>425754</v>
      </c>
      <c r="E47" s="7" t="n">
        <v>8484</v>
      </c>
      <c r="F47" s="8" t="n">
        <v>0.0066</v>
      </c>
      <c r="G47" s="39" t="n"/>
    </row>
    <row r="48">
      <c r="A48" s="38" t="inlineStr">
        <is>
          <t>Glenmark Pharmaceuticals Ltd.</t>
        </is>
      </c>
      <c r="B48" s="17" t="inlineStr">
        <is>
          <t>INE935A01035</t>
        </is>
      </c>
      <c r="C48" s="17" t="inlineStr">
        <is>
          <t>Pharmaceuticals &amp; Biotechnology</t>
        </is>
      </c>
      <c r="D48" s="156" t="n">
        <v>427999</v>
      </c>
      <c r="E48" s="7" t="n">
        <v>8357.540000000001</v>
      </c>
      <c r="F48" s="8" t="n">
        <v>0.0065</v>
      </c>
      <c r="G48" s="39" t="n"/>
    </row>
    <row r="49">
      <c r="A49" s="38" t="inlineStr">
        <is>
          <t>Bharat Electronics Ltd.</t>
        </is>
      </c>
      <c r="B49" s="17" t="inlineStr">
        <is>
          <t>INE263A01024</t>
        </is>
      </c>
      <c r="C49" s="17" t="inlineStr">
        <is>
          <t>Aerospace &amp; Defense</t>
        </is>
      </c>
      <c r="D49" s="156" t="n">
        <v>2042839</v>
      </c>
      <c r="E49" s="7" t="n">
        <v>8252.049999999999</v>
      </c>
      <c r="F49" s="8" t="n">
        <v>0.0064</v>
      </c>
      <c r="G49" s="39" t="n"/>
    </row>
    <row r="50">
      <c r="A50" s="38" t="inlineStr">
        <is>
          <t>InterGlobe Aviation Ltd.</t>
        </is>
      </c>
      <c r="B50" s="17" t="inlineStr">
        <is>
          <t>INE646L01027</t>
        </is>
      </c>
      <c r="C50" s="17" t="inlineStr">
        <is>
          <t>Transport Services</t>
        </is>
      </c>
      <c r="D50" s="156" t="n">
        <v>144130</v>
      </c>
      <c r="E50" s="7" t="n">
        <v>8063.35</v>
      </c>
      <c r="F50" s="8" t="n">
        <v>0.0063</v>
      </c>
      <c r="G50" s="39" t="n"/>
    </row>
    <row r="51">
      <c r="A51" s="38" t="inlineStr">
        <is>
          <t>Shriram Finance Ltd.</t>
        </is>
      </c>
      <c r="B51" s="17" t="inlineStr">
        <is>
          <t>INE721A01047</t>
        </is>
      </c>
      <c r="C51" s="17" t="inlineStr">
        <is>
          <t>Finance</t>
        </is>
      </c>
      <c r="D51" s="156" t="n">
        <v>1290080</v>
      </c>
      <c r="E51" s="7" t="n">
        <v>7948.18</v>
      </c>
      <c r="F51" s="8" t="n">
        <v>0.0062</v>
      </c>
      <c r="G51" s="39" t="n"/>
    </row>
    <row r="52">
      <c r="A52" s="38" t="inlineStr">
        <is>
          <t>Bajaj Finserv Ltd.</t>
        </is>
      </c>
      <c r="B52" s="17" t="inlineStr">
        <is>
          <t>INE918I01026</t>
        </is>
      </c>
      <c r="C52" s="17" t="inlineStr">
        <is>
          <t>Finance</t>
        </is>
      </c>
      <c r="D52" s="156" t="n">
        <v>391850</v>
      </c>
      <c r="E52" s="7" t="n">
        <v>7862.08</v>
      </c>
      <c r="F52" s="8" t="n">
        <v>0.0061</v>
      </c>
      <c r="G52" s="39" t="n"/>
    </row>
    <row r="53">
      <c r="A53" s="38" t="inlineStr">
        <is>
          <t>Craftsman Automation Ltd.</t>
        </is>
      </c>
      <c r="B53" s="17" t="inlineStr">
        <is>
          <t>INE00LO01017</t>
        </is>
      </c>
      <c r="C53" s="17" t="inlineStr">
        <is>
          <t>Auto Components</t>
        </is>
      </c>
      <c r="D53" s="156" t="n">
        <v>113007</v>
      </c>
      <c r="E53" s="7" t="n">
        <v>7677.13</v>
      </c>
      <c r="F53" s="8" t="n">
        <v>0.006</v>
      </c>
      <c r="G53" s="39" t="n"/>
    </row>
    <row r="54">
      <c r="A54" s="38" t="inlineStr">
        <is>
          <t>SBI Life Insurance Company Ltd.</t>
        </is>
      </c>
      <c r="B54" s="17" t="inlineStr">
        <is>
          <t>INE123W01016</t>
        </is>
      </c>
      <c r="C54" s="17" t="inlineStr">
        <is>
          <t>Insurance</t>
        </is>
      </c>
      <c r="D54" s="156" t="n">
        <v>415946</v>
      </c>
      <c r="E54" s="7" t="n">
        <v>7447.93</v>
      </c>
      <c r="F54" s="8" t="n">
        <v>0.0058</v>
      </c>
      <c r="G54" s="39" t="n"/>
    </row>
    <row r="55">
      <c r="A55" s="38" t="inlineStr">
        <is>
          <t>Tech Mahindra Ltd.</t>
        </is>
      </c>
      <c r="B55" s="17" t="inlineStr">
        <is>
          <t>INE669C01036</t>
        </is>
      </c>
      <c r="C55" s="17" t="inlineStr">
        <is>
          <t>IT - Software</t>
        </is>
      </c>
      <c r="D55" s="156" t="n">
        <v>528332</v>
      </c>
      <c r="E55" s="7" t="n">
        <v>7398.23</v>
      </c>
      <c r="F55" s="8" t="n">
        <v>0.0057</v>
      </c>
      <c r="G55" s="39" t="n"/>
    </row>
    <row r="56">
      <c r="A56" s="38" t="inlineStr">
        <is>
          <t>AU Small Finance Bank Ltd.</t>
        </is>
      </c>
      <c r="B56" s="17" t="inlineStr">
        <is>
          <t>INE949L01017</t>
        </is>
      </c>
      <c r="C56" s="17" t="inlineStr">
        <is>
          <t>Banks</t>
        </is>
      </c>
      <c r="D56" s="156" t="n">
        <v>1011024</v>
      </c>
      <c r="E56" s="7" t="n">
        <v>7394.63</v>
      </c>
      <c r="F56" s="8" t="n">
        <v>0.0057</v>
      </c>
      <c r="G56" s="39" t="n"/>
    </row>
    <row r="57">
      <c r="A57" s="38" t="inlineStr">
        <is>
          <t>Asian Paints Ltd.</t>
        </is>
      </c>
      <c r="B57" s="17" t="inlineStr">
        <is>
          <t>INE021A01026</t>
        </is>
      </c>
      <c r="C57" s="17" t="inlineStr">
        <is>
          <t>Consumer Durables</t>
        </is>
      </c>
      <c r="D57" s="156" t="n">
        <v>312340</v>
      </c>
      <c r="E57" s="7" t="n">
        <v>7339.99</v>
      </c>
      <c r="F57" s="8" t="n">
        <v>0.0057</v>
      </c>
      <c r="G57" s="39" t="n"/>
    </row>
    <row r="58">
      <c r="A58" s="38" t="inlineStr">
        <is>
          <t>Persistent Systems Ltd.</t>
        </is>
      </c>
      <c r="B58" s="17" t="inlineStr">
        <is>
          <t>INE262H01021</t>
        </is>
      </c>
      <c r="C58" s="17" t="inlineStr">
        <is>
          <t>IT - Software</t>
        </is>
      </c>
      <c r="D58" s="156" t="n">
        <v>149741</v>
      </c>
      <c r="E58" s="7" t="n">
        <v>7221.26</v>
      </c>
      <c r="F58" s="8" t="n">
        <v>0.0056</v>
      </c>
      <c r="G58" s="39" t="n"/>
    </row>
    <row r="59">
      <c r="A59" s="38" t="inlineStr">
        <is>
          <t>Indian Bank</t>
        </is>
      </c>
      <c r="B59" s="17" t="inlineStr">
        <is>
          <t>INE562A01011</t>
        </is>
      </c>
      <c r="C59" s="17" t="inlineStr">
        <is>
          <t>Banks</t>
        </is>
      </c>
      <c r="D59" s="156" t="n">
        <v>942107</v>
      </c>
      <c r="E59" s="7" t="n">
        <v>7072.4</v>
      </c>
      <c r="F59" s="8" t="n">
        <v>0.0055</v>
      </c>
      <c r="G59" s="39" t="n"/>
    </row>
    <row r="60">
      <c r="A60" s="38" t="inlineStr">
        <is>
          <t>Pidilite Industries Ltd.</t>
        </is>
      </c>
      <c r="B60" s="17" t="inlineStr">
        <is>
          <t>INE318A01026</t>
        </is>
      </c>
      <c r="C60" s="17" t="inlineStr">
        <is>
          <t>Chemicals &amp; Petrochemicals</t>
        </is>
      </c>
      <c r="D60" s="156" t="n">
        <v>474318</v>
      </c>
      <c r="E60" s="7" t="n">
        <v>6962.99</v>
      </c>
      <c r="F60" s="8" t="n">
        <v>0.0054</v>
      </c>
      <c r="G60" s="39" t="n"/>
    </row>
    <row r="61">
      <c r="A61" s="38" t="inlineStr">
        <is>
          <t>RBL Bank Ltd.</t>
        </is>
      </c>
      <c r="B61" s="17" t="inlineStr">
        <is>
          <t>INE976G01028</t>
        </is>
      </c>
      <c r="C61" s="17" t="inlineStr">
        <is>
          <t>Banks</t>
        </is>
      </c>
      <c r="D61" s="156" t="n">
        <v>2500000</v>
      </c>
      <c r="E61" s="7" t="n">
        <v>6931.25</v>
      </c>
      <c r="F61" s="8" t="n">
        <v>0.0054</v>
      </c>
      <c r="G61" s="39" t="n"/>
    </row>
    <row r="62">
      <c r="A62" s="38" t="inlineStr">
        <is>
          <t>Dixon Technologies (India) Ltd.</t>
        </is>
      </c>
      <c r="B62" s="17" t="inlineStr">
        <is>
          <t>INE935N01020</t>
        </is>
      </c>
      <c r="C62" s="17" t="inlineStr">
        <is>
          <t>Consumer Durables</t>
        </is>
      </c>
      <c r="D62" s="156" t="n">
        <v>42416</v>
      </c>
      <c r="E62" s="7" t="n">
        <v>6923.14</v>
      </c>
      <c r="F62" s="8" t="n">
        <v>0.0054</v>
      </c>
      <c r="G62" s="39" t="n"/>
    </row>
    <row r="63">
      <c r="A63" s="38" t="inlineStr">
        <is>
          <t>Titan Company Ltd.</t>
        </is>
      </c>
      <c r="B63" s="17" t="inlineStr">
        <is>
          <t>INE280A01028</t>
        </is>
      </c>
      <c r="C63" s="17" t="inlineStr">
        <is>
          <t>Consumer Durables</t>
        </is>
      </c>
      <c r="D63" s="156" t="n">
        <v>204281</v>
      </c>
      <c r="E63" s="7" t="n">
        <v>6878.14</v>
      </c>
      <c r="F63" s="8" t="n">
        <v>0.0053</v>
      </c>
      <c r="G63" s="39" t="n"/>
    </row>
    <row r="64">
      <c r="A64" s="38" t="inlineStr">
        <is>
          <t>Cholamandalam Investment &amp; Finance Company Ltd.</t>
        </is>
      </c>
      <c r="B64" s="17" t="inlineStr">
        <is>
          <t>INE121A01024</t>
        </is>
      </c>
      <c r="C64" s="17" t="inlineStr">
        <is>
          <t>Finance</t>
        </is>
      </c>
      <c r="D64" s="156" t="n">
        <v>425629</v>
      </c>
      <c r="E64" s="7" t="n">
        <v>6856.03</v>
      </c>
      <c r="F64" s="8" t="n">
        <v>0.0053</v>
      </c>
      <c r="G64" s="39" t="n"/>
    </row>
    <row r="65">
      <c r="A65" s="38" t="inlineStr">
        <is>
          <t>Jyoti CNC Automation Ltd.</t>
        </is>
      </c>
      <c r="B65" s="17" t="inlineStr">
        <is>
          <t>INE980O01024</t>
        </is>
      </c>
      <c r="C65" s="17" t="inlineStr">
        <is>
          <t>Industrial Manufacturing</t>
        </is>
      </c>
      <c r="D65" s="156" t="n">
        <v>799458</v>
      </c>
      <c r="E65" s="7" t="n">
        <v>6794.59</v>
      </c>
      <c r="F65" s="8" t="n">
        <v>0.0053</v>
      </c>
      <c r="G65" s="39" t="n"/>
    </row>
    <row r="66">
      <c r="A66" s="38" t="inlineStr">
        <is>
          <t>Vishal Mega Mart Ltd</t>
        </is>
      </c>
      <c r="B66" s="17" t="inlineStr">
        <is>
          <t>INE01EA01019</t>
        </is>
      </c>
      <c r="C66" s="17" t="inlineStr">
        <is>
          <t>Retailing</t>
        </is>
      </c>
      <c r="D66" s="156" t="n">
        <v>4500000</v>
      </c>
      <c r="E66" s="7" t="n">
        <v>6705.45</v>
      </c>
      <c r="F66" s="8" t="n">
        <v>0.0052</v>
      </c>
      <c r="G66" s="39" t="n"/>
    </row>
    <row r="67">
      <c r="A67" s="38" t="inlineStr">
        <is>
          <t>Hindustan Aeronautics Ltd.</t>
        </is>
      </c>
      <c r="B67" s="17" t="inlineStr">
        <is>
          <t>INE066F01020</t>
        </is>
      </c>
      <c r="C67" s="17" t="inlineStr">
        <is>
          <t>Aerospace &amp; Defense</t>
        </is>
      </c>
      <c r="D67" s="156" t="n">
        <v>134903</v>
      </c>
      <c r="E67" s="7" t="n">
        <v>6403.17</v>
      </c>
      <c r="F67" s="8" t="n">
        <v>0.005</v>
      </c>
      <c r="G67" s="39" t="n"/>
    </row>
    <row r="68">
      <c r="A68" s="38" t="inlineStr">
        <is>
          <t>GE Vernova T&amp;D India Limited</t>
        </is>
      </c>
      <c r="B68" s="17" t="inlineStr">
        <is>
          <t>INE200A01026</t>
        </is>
      </c>
      <c r="C68" s="17" t="inlineStr">
        <is>
          <t>Electrical Equipment</t>
        </is>
      </c>
      <c r="D68" s="156" t="n">
        <v>208193</v>
      </c>
      <c r="E68" s="7" t="n">
        <v>6163.55</v>
      </c>
      <c r="F68" s="8" t="n">
        <v>0.0048</v>
      </c>
      <c r="G68" s="39" t="n"/>
    </row>
    <row r="69">
      <c r="A69" s="38" t="inlineStr">
        <is>
          <t>Indus Towers Ltd.</t>
        </is>
      </c>
      <c r="B69" s="17" t="inlineStr">
        <is>
          <t>INE121J01017</t>
        </is>
      </c>
      <c r="C69" s="17" t="inlineStr">
        <is>
          <t>Telecom - Services</t>
        </is>
      </c>
      <c r="D69" s="156" t="n">
        <v>1652998</v>
      </c>
      <c r="E69" s="7" t="n">
        <v>5668.13</v>
      </c>
      <c r="F69" s="8" t="n">
        <v>0.0044</v>
      </c>
      <c r="G69" s="39" t="n"/>
    </row>
    <row r="70">
      <c r="A70" s="38" t="inlineStr">
        <is>
          <t>REC Ltd.</t>
        </is>
      </c>
      <c r="B70" s="17" t="inlineStr">
        <is>
          <t>INE020B01018</t>
        </is>
      </c>
      <c r="C70" s="17" t="inlineStr">
        <is>
          <t>Finance</t>
        </is>
      </c>
      <c r="D70" s="156" t="n">
        <v>1502743</v>
      </c>
      <c r="E70" s="7" t="n">
        <v>5602.98</v>
      </c>
      <c r="F70" s="8" t="n">
        <v>0.0043</v>
      </c>
      <c r="G70" s="39" t="n"/>
    </row>
    <row r="71">
      <c r="A71" s="38" t="inlineStr">
        <is>
          <t>Abbott India Ltd.</t>
        </is>
      </c>
      <c r="B71" s="17" t="inlineStr">
        <is>
          <t>INE358A01014</t>
        </is>
      </c>
      <c r="C71" s="17" t="inlineStr">
        <is>
          <t>Pharmaceuticals &amp; Biotechnology</t>
        </is>
      </c>
      <c r="D71" s="156" t="n">
        <v>17911</v>
      </c>
      <c r="E71" s="7" t="n">
        <v>5246.13</v>
      </c>
      <c r="F71" s="8" t="n">
        <v>0.0041</v>
      </c>
      <c r="G71" s="39" t="n"/>
    </row>
    <row r="72">
      <c r="A72" s="38" t="inlineStr">
        <is>
          <t>Avenue Supermarts Ltd.</t>
        </is>
      </c>
      <c r="B72" s="17" t="inlineStr">
        <is>
          <t>INE192R01011</t>
        </is>
      </c>
      <c r="C72" s="17" t="inlineStr">
        <is>
          <t>Retailing</t>
        </is>
      </c>
      <c r="D72" s="156" t="n">
        <v>111168</v>
      </c>
      <c r="E72" s="7" t="n">
        <v>4975.21</v>
      </c>
      <c r="F72" s="8" t="n">
        <v>0.0039</v>
      </c>
      <c r="G72" s="39" t="n"/>
    </row>
    <row r="73">
      <c r="A73" s="38" t="inlineStr">
        <is>
          <t>SJVN Ltd.</t>
        </is>
      </c>
      <c r="B73" s="17" t="inlineStr">
        <is>
          <t>INE002L01015</t>
        </is>
      </c>
      <c r="C73" s="17" t="inlineStr">
        <is>
          <t>Power</t>
        </is>
      </c>
      <c r="D73" s="156" t="n">
        <v>5486014</v>
      </c>
      <c r="E73" s="7" t="n">
        <v>4954.97</v>
      </c>
      <c r="F73" s="8" t="n">
        <v>0.0038</v>
      </c>
      <c r="G73" s="39" t="n"/>
    </row>
    <row r="74">
      <c r="A74" s="38" t="inlineStr">
        <is>
          <t>Schaeffler India Ltd.</t>
        </is>
      </c>
      <c r="B74" s="17" t="inlineStr">
        <is>
          <t>INE513A01022</t>
        </is>
      </c>
      <c r="C74" s="17" t="inlineStr">
        <is>
          <t>Auto Components</t>
        </is>
      </c>
      <c r="D74" s="156" t="n">
        <v>117682</v>
      </c>
      <c r="E74" s="7" t="n">
        <v>4953</v>
      </c>
      <c r="F74" s="8" t="n">
        <v>0.0038</v>
      </c>
      <c r="G74" s="39" t="n"/>
    </row>
    <row r="75">
      <c r="A75" s="38" t="inlineStr">
        <is>
          <t>Max Healthcare Institute Ltd.</t>
        </is>
      </c>
      <c r="B75" s="17" t="inlineStr">
        <is>
          <t>INE027H01010</t>
        </is>
      </c>
      <c r="C75" s="17" t="inlineStr">
        <is>
          <t>Healthcare Services</t>
        </is>
      </c>
      <c r="D75" s="156" t="n">
        <v>432411</v>
      </c>
      <c r="E75" s="7" t="n">
        <v>4820.09</v>
      </c>
      <c r="F75" s="8" t="n">
        <v>0.0037</v>
      </c>
      <c r="G75" s="39" t="n"/>
    </row>
    <row r="76">
      <c r="A76" s="38" t="inlineStr">
        <is>
          <t>Union Bank of India</t>
        </is>
      </c>
      <c r="B76" s="17" t="inlineStr">
        <is>
          <t>INE692A01016</t>
        </is>
      </c>
      <c r="C76" s="17" t="inlineStr">
        <is>
          <t>Banks</t>
        </is>
      </c>
      <c r="D76" s="156" t="n">
        <v>3394837</v>
      </c>
      <c r="E76" s="7" t="n">
        <v>4702.19</v>
      </c>
      <c r="F76" s="8" t="n">
        <v>0.0036</v>
      </c>
      <c r="G76" s="39" t="n"/>
    </row>
    <row r="77">
      <c r="A77" s="38" t="inlineStr">
        <is>
          <t>Coromandel International Ltd.</t>
        </is>
      </c>
      <c r="B77" s="17" t="inlineStr">
        <is>
          <t>INE169A01031</t>
        </is>
      </c>
      <c r="C77" s="17" t="inlineStr">
        <is>
          <t>Fertilizers &amp; Agrochemicals</t>
        </is>
      </c>
      <c r="D77" s="156" t="n">
        <v>208693</v>
      </c>
      <c r="E77" s="7" t="n">
        <v>4692.25</v>
      </c>
      <c r="F77" s="8" t="n">
        <v>0.0036</v>
      </c>
      <c r="G77" s="39" t="n"/>
    </row>
    <row r="78">
      <c r="A78" s="38" t="inlineStr">
        <is>
          <t>Punjab National Bank</t>
        </is>
      </c>
      <c r="B78" s="17" t="inlineStr">
        <is>
          <t>INE160A01022</t>
        </is>
      </c>
      <c r="C78" s="17" t="inlineStr">
        <is>
          <t>Banks</t>
        </is>
      </c>
      <c r="D78" s="156" t="n">
        <v>4130121</v>
      </c>
      <c r="E78" s="7" t="n">
        <v>4660.02</v>
      </c>
      <c r="F78" s="8" t="n">
        <v>0.0036</v>
      </c>
      <c r="G78" s="39" t="n"/>
    </row>
    <row r="79">
      <c r="A79" s="38" t="inlineStr">
        <is>
          <t>Page Industries Ltd.</t>
        </is>
      </c>
      <c r="B79" s="17" t="inlineStr">
        <is>
          <t>INE761H01022</t>
        </is>
      </c>
      <c r="C79" s="17" t="inlineStr">
        <is>
          <t>Textiles &amp; Apparels</t>
        </is>
      </c>
      <c r="D79" s="156" t="n">
        <v>11280</v>
      </c>
      <c r="E79" s="7" t="n">
        <v>4589.27</v>
      </c>
      <c r="F79" s="8" t="n">
        <v>0.0036</v>
      </c>
      <c r="G79" s="39" t="n"/>
    </row>
    <row r="80">
      <c r="A80" s="38" t="inlineStr">
        <is>
          <t>Aarti Industries Ltd.</t>
        </is>
      </c>
      <c r="B80" s="17" t="inlineStr">
        <is>
          <t>INE769A01020</t>
        </is>
      </c>
      <c r="C80" s="17" t="inlineStr">
        <is>
          <t>Chemicals &amp; Petrochemicals</t>
        </is>
      </c>
      <c r="D80" s="156" t="n">
        <v>1199098</v>
      </c>
      <c r="E80" s="7" t="n">
        <v>4495.42</v>
      </c>
      <c r="F80" s="8" t="n">
        <v>0.0035</v>
      </c>
      <c r="G80" s="39" t="n"/>
    </row>
    <row r="81">
      <c r="A81" s="38" t="inlineStr">
        <is>
          <t>Mphasis Ltd.</t>
        </is>
      </c>
      <c r="B81" s="17" t="inlineStr">
        <is>
          <t>INE356A01018</t>
        </is>
      </c>
      <c r="C81" s="17" t="inlineStr">
        <is>
          <t>IT - Software</t>
        </is>
      </c>
      <c r="D81" s="156" t="n">
        <v>165877</v>
      </c>
      <c r="E81" s="7" t="n">
        <v>4403.7</v>
      </c>
      <c r="F81" s="8" t="n">
        <v>0.0034</v>
      </c>
      <c r="G81" s="39" t="n"/>
    </row>
    <row r="82">
      <c r="A82" s="38" t="inlineStr">
        <is>
          <t>Housing &amp; Urban Development Corp Ltd.</t>
        </is>
      </c>
      <c r="B82" s="17" t="inlineStr">
        <is>
          <t>INE031A01017</t>
        </is>
      </c>
      <c r="C82" s="17" t="inlineStr">
        <is>
          <t>Finance</t>
        </is>
      </c>
      <c r="D82" s="156" t="n">
        <v>1835964</v>
      </c>
      <c r="E82" s="7" t="n">
        <v>4105.77</v>
      </c>
      <c r="F82" s="8" t="n">
        <v>0.0032</v>
      </c>
      <c r="G82" s="39" t="n"/>
    </row>
    <row r="83">
      <c r="A83" s="38" t="inlineStr">
        <is>
          <t>360 One Wam Ltd.</t>
        </is>
      </c>
      <c r="B83" s="17" t="inlineStr">
        <is>
          <t>INE466L01038</t>
        </is>
      </c>
      <c r="C83" s="17" t="inlineStr">
        <is>
          <t>Capital Markets</t>
        </is>
      </c>
      <c r="D83" s="156" t="n">
        <v>400000</v>
      </c>
      <c r="E83" s="7" t="n">
        <v>4096</v>
      </c>
      <c r="F83" s="8" t="n">
        <v>0.0032</v>
      </c>
      <c r="G83" s="39" t="n"/>
    </row>
    <row r="84">
      <c r="A84" s="38" t="inlineStr">
        <is>
          <t>Coforge Ltd.</t>
        </is>
      </c>
      <c r="B84" s="17" t="inlineStr">
        <is>
          <t>INE591G01025</t>
        </is>
      </c>
      <c r="C84" s="17" t="inlineStr">
        <is>
          <t>IT - Software</t>
        </is>
      </c>
      <c r="D84" s="156" t="n">
        <v>257305</v>
      </c>
      <c r="E84" s="7" t="n">
        <v>4093.72</v>
      </c>
      <c r="F84" s="8" t="n">
        <v>0.0032</v>
      </c>
      <c r="G84" s="39" t="n"/>
    </row>
    <row r="85">
      <c r="A85" s="38" t="inlineStr">
        <is>
          <t>Trent Ltd.</t>
        </is>
      </c>
      <c r="B85" s="17" t="inlineStr">
        <is>
          <t>INE849A01020</t>
        </is>
      </c>
      <c r="C85" s="17" t="inlineStr">
        <is>
          <t>Retailing</t>
        </is>
      </c>
      <c r="D85" s="156" t="n">
        <v>86996</v>
      </c>
      <c r="E85" s="7" t="n">
        <v>4069.24</v>
      </c>
      <c r="F85" s="8" t="n">
        <v>0.0032</v>
      </c>
      <c r="G85" s="39" t="n"/>
    </row>
    <row r="86">
      <c r="A86" s="38" t="inlineStr">
        <is>
          <t>BROOKFIELD INDIA REAL ESTATE TRUST</t>
        </is>
      </c>
      <c r="B86" s="17" t="inlineStr">
        <is>
          <t>INE0FDU25010</t>
        </is>
      </c>
      <c r="C86" s="17" t="inlineStr">
        <is>
          <t>Realty</t>
        </is>
      </c>
      <c r="D86" s="156" t="n">
        <v>987600</v>
      </c>
      <c r="E86" s="7" t="n">
        <v>3388.06</v>
      </c>
      <c r="F86" s="8" t="n">
        <v>0.0026</v>
      </c>
      <c r="G86" s="39" t="n"/>
    </row>
    <row r="87">
      <c r="A87" s="38" t="inlineStr">
        <is>
          <t>Hero MotoCorp Ltd.</t>
        </is>
      </c>
      <c r="B87" s="17" t="inlineStr">
        <is>
          <t>INE158A01026</t>
        </is>
      </c>
      <c r="C87" s="17" t="inlineStr">
        <is>
          <t>Automobiles</t>
        </is>
      </c>
      <c r="D87" s="156" t="n">
        <v>57993</v>
      </c>
      <c r="E87" s="7" t="n">
        <v>3173.67</v>
      </c>
      <c r="F87" s="8" t="n">
        <v>0.0025</v>
      </c>
      <c r="G87" s="39" t="n"/>
    </row>
    <row r="88">
      <c r="A88" s="38" t="inlineStr">
        <is>
          <t>GlaxoSmithKline Pharmaceuticals Ltd.</t>
        </is>
      </c>
      <c r="B88" s="17" t="inlineStr">
        <is>
          <t>INE159A01016</t>
        </is>
      </c>
      <c r="C88" s="17" t="inlineStr">
        <is>
          <t>Pharmaceuticals &amp; Biotechnology</t>
        </is>
      </c>
      <c r="D88" s="156" t="n">
        <v>107514</v>
      </c>
      <c r="E88" s="7" t="n">
        <v>2859.55</v>
      </c>
      <c r="F88" s="8" t="n">
        <v>0.0022</v>
      </c>
      <c r="G88" s="39" t="n"/>
    </row>
    <row r="89">
      <c r="A89" s="38" t="inlineStr">
        <is>
          <t>The Federal Bank Ltd.</t>
        </is>
      </c>
      <c r="B89" s="17" t="inlineStr">
        <is>
          <t>INE171A01029</t>
        </is>
      </c>
      <c r="C89" s="17" t="inlineStr">
        <is>
          <t>Banks</t>
        </is>
      </c>
      <c r="D89" s="156" t="n">
        <v>1145000</v>
      </c>
      <c r="E89" s="7" t="n">
        <v>2209.05</v>
      </c>
      <c r="F89" s="8" t="n">
        <v>0.0017</v>
      </c>
      <c r="G89" s="39" t="n"/>
    </row>
    <row r="90">
      <c r="A90" s="38" t="inlineStr">
        <is>
          <t>Brigade Enterprises Ltd.</t>
        </is>
      </c>
      <c r="B90" s="17" t="inlineStr">
        <is>
          <t>INE791I01019</t>
        </is>
      </c>
      <c r="C90" s="17" t="inlineStr">
        <is>
          <t>Realty</t>
        </is>
      </c>
      <c r="D90" s="156" t="n">
        <v>246298</v>
      </c>
      <c r="E90" s="7" t="n">
        <v>2206.95</v>
      </c>
      <c r="F90" s="8" t="n">
        <v>0.0017</v>
      </c>
      <c r="G90" s="39" t="n"/>
    </row>
    <row r="91">
      <c r="A91" s="38" t="inlineStr">
        <is>
          <t>JSW Energy Ltd.</t>
        </is>
      </c>
      <c r="B91" s="17" t="inlineStr">
        <is>
          <t>INE121E01018</t>
        </is>
      </c>
      <c r="C91" s="17" t="inlineStr">
        <is>
          <t>Power</t>
        </is>
      </c>
      <c r="D91" s="156" t="n">
        <v>383000</v>
      </c>
      <c r="E91" s="7" t="n">
        <v>2033.16</v>
      </c>
      <c r="F91" s="8" t="n">
        <v>0.0016</v>
      </c>
      <c r="G91" s="39" t="n"/>
    </row>
    <row r="92">
      <c r="A92" s="38" t="inlineStr">
        <is>
          <t>JSW Cement Ltd.</t>
        </is>
      </c>
      <c r="B92" s="17" t="inlineStr">
        <is>
          <t>INE718I01012</t>
        </is>
      </c>
      <c r="C92" s="17" t="inlineStr">
        <is>
          <t>Cement &amp; Cement Products</t>
        </is>
      </c>
      <c r="D92" s="156" t="n">
        <v>1439361</v>
      </c>
      <c r="E92" s="7" t="n">
        <v>1984.73</v>
      </c>
      <c r="F92" s="8" t="n">
        <v>0.0015</v>
      </c>
      <c r="G92" s="39" t="n"/>
    </row>
    <row r="93">
      <c r="A93" s="38" t="inlineStr">
        <is>
          <t>PG Electroplast Ltd.</t>
        </is>
      </c>
      <c r="B93" s="17" t="inlineStr">
        <is>
          <t>INE457L01029</t>
        </is>
      </c>
      <c r="C93" s="17" t="inlineStr">
        <is>
          <t>Consumer Durables</t>
        </is>
      </c>
      <c r="D93" s="156" t="n">
        <v>370653</v>
      </c>
      <c r="E93" s="7" t="n">
        <v>1861.79</v>
      </c>
      <c r="F93" s="8" t="n">
        <v>0.0014</v>
      </c>
      <c r="G93" s="39" t="n"/>
    </row>
    <row r="94">
      <c r="A94" s="38" t="inlineStr">
        <is>
          <t>Jain Resource Recycling Ltd.</t>
        </is>
      </c>
      <c r="B94" s="17" t="inlineStr">
        <is>
          <t>INE0YD401026</t>
        </is>
      </c>
      <c r="C94" s="17" t="inlineStr">
        <is>
          <t>Diversified Metals</t>
        </is>
      </c>
      <c r="D94" s="156" t="n">
        <v>666395</v>
      </c>
      <c r="E94" s="7" t="n">
        <v>1546.04</v>
      </c>
      <c r="F94" s="8" t="n">
        <v>0.0012</v>
      </c>
      <c r="G94" s="39" t="n"/>
    </row>
    <row r="95">
      <c r="A95" s="38" t="inlineStr">
        <is>
          <t>Sai Life Sciences Ltd</t>
        </is>
      </c>
      <c r="B95" s="17" t="inlineStr">
        <is>
          <t>INE570L01029</t>
        </is>
      </c>
      <c r="C95" s="17" t="inlineStr">
        <is>
          <t>Pharmaceuticals &amp; Biotechnology</t>
        </is>
      </c>
      <c r="D95" s="156" t="n">
        <v>177000</v>
      </c>
      <c r="E95" s="7" t="n">
        <v>1523.44</v>
      </c>
      <c r="F95" s="8" t="n">
        <v>0.0012</v>
      </c>
      <c r="G95" s="39" t="n"/>
    </row>
    <row r="96">
      <c r="A96" s="38" t="inlineStr">
        <is>
          <t>HDB Financial Services Ltd.</t>
        </is>
      </c>
      <c r="B96" s="17" t="inlineStr">
        <is>
          <t>INE756I01012</t>
        </is>
      </c>
      <c r="C96" s="17" t="inlineStr">
        <is>
          <t>Finance</t>
        </is>
      </c>
      <c r="D96" s="156" t="n">
        <v>201419</v>
      </c>
      <c r="E96" s="7" t="n">
        <v>1511.25</v>
      </c>
      <c r="F96" s="8" t="n">
        <v>0.0012</v>
      </c>
      <c r="G96" s="39" t="n"/>
    </row>
    <row r="97">
      <c r="A97" s="38" t="inlineStr">
        <is>
          <t>Cipla Ltd.</t>
        </is>
      </c>
      <c r="B97" s="17" t="inlineStr">
        <is>
          <t>INE059A01026</t>
        </is>
      </c>
      <c r="C97" s="17" t="inlineStr">
        <is>
          <t>Pharmaceuticals &amp; Biotechnology</t>
        </is>
      </c>
      <c r="D97" s="156" t="n">
        <v>93750</v>
      </c>
      <c r="E97" s="7" t="n">
        <v>1409.34</v>
      </c>
      <c r="F97" s="8" t="n">
        <v>0.0011</v>
      </c>
      <c r="G97" s="39" t="n"/>
    </row>
    <row r="98">
      <c r="A98" s="38" t="inlineStr">
        <is>
          <t>Carraro India Ltd.</t>
        </is>
      </c>
      <c r="B98" s="17" t="inlineStr">
        <is>
          <t>INE0V7W01012</t>
        </is>
      </c>
      <c r="C98" s="17" t="inlineStr">
        <is>
          <t>Auto Components</t>
        </is>
      </c>
      <c r="D98" s="156" t="n">
        <v>277682</v>
      </c>
      <c r="E98" s="7" t="n">
        <v>1267.9</v>
      </c>
      <c r="F98" s="8" t="n">
        <v>0.001</v>
      </c>
      <c r="G98" s="39" t="n"/>
    </row>
    <row r="99">
      <c r="A99" s="38" t="inlineStr">
        <is>
          <t>Indiqube Spaces Ltd.</t>
        </is>
      </c>
      <c r="B99" s="17" t="inlineStr">
        <is>
          <t>INE06ST01018</t>
        </is>
      </c>
      <c r="C99" s="17" t="inlineStr">
        <is>
          <t>Commercial Services &amp; Supplies</t>
        </is>
      </c>
      <c r="D99" s="156" t="n">
        <v>510707</v>
      </c>
      <c r="E99" s="7" t="n">
        <v>1164.41</v>
      </c>
      <c r="F99" s="8" t="n">
        <v>0.0009</v>
      </c>
      <c r="G99" s="39" t="n"/>
    </row>
    <row r="100">
      <c r="A100" s="38" t="inlineStr">
        <is>
          <t>Vikram Solar Ltd.</t>
        </is>
      </c>
      <c r="B100" s="17" t="inlineStr">
        <is>
          <t>INE078V01014</t>
        </is>
      </c>
      <c r="C100" s="17" t="inlineStr">
        <is>
          <t>Electrical Equipment</t>
        </is>
      </c>
      <c r="D100" s="156" t="n">
        <v>300000</v>
      </c>
      <c r="E100" s="7" t="n">
        <v>947.55</v>
      </c>
      <c r="F100" s="8" t="n">
        <v>0.0007</v>
      </c>
      <c r="G100" s="39" t="n"/>
    </row>
    <row r="101">
      <c r="A101" s="38" t="inlineStr">
        <is>
          <t>Atlanta Electricals Ltd.</t>
        </is>
      </c>
      <c r="B101" s="17" t="inlineStr">
        <is>
          <t>INE0Z4F01028</t>
        </is>
      </c>
      <c r="C101" s="17" t="inlineStr">
        <is>
          <t>Electrical Equipment</t>
        </is>
      </c>
      <c r="D101" s="156" t="n">
        <v>52778</v>
      </c>
      <c r="E101" s="7" t="n">
        <v>418.34</v>
      </c>
      <c r="F101" s="8" t="n">
        <v>0.0003</v>
      </c>
      <c r="G101" s="39" t="n"/>
    </row>
    <row r="102">
      <c r="A102" s="38" t="inlineStr">
        <is>
          <t>Seshaasai Technologies Ltd.</t>
        </is>
      </c>
      <c r="B102" s="17" t="inlineStr">
        <is>
          <t>INE04VU01023</t>
        </is>
      </c>
      <c r="C102" s="17" t="inlineStr">
        <is>
          <t>Financial Technology (Fintech)</t>
        </is>
      </c>
      <c r="D102" s="156" t="n">
        <v>87918</v>
      </c>
      <c r="E102" s="7" t="n">
        <v>361.74</v>
      </c>
      <c r="F102" s="8" t="n">
        <v>0.0003</v>
      </c>
      <c r="G102" s="39" t="n"/>
    </row>
    <row r="103">
      <c r="A103" s="38" t="inlineStr">
        <is>
          <t>Sri Lotus Developers And Realty Ltd.</t>
        </is>
      </c>
      <c r="B103" s="17" t="inlineStr">
        <is>
          <t>INE0V9Q01010</t>
        </is>
      </c>
      <c r="C103" s="17" t="inlineStr">
        <is>
          <t>Realty</t>
        </is>
      </c>
      <c r="D103" s="156" t="n">
        <v>91388</v>
      </c>
      <c r="E103" s="7" t="n">
        <v>172.79</v>
      </c>
      <c r="F103" s="8" t="n">
        <v>0.0001</v>
      </c>
      <c r="G103" s="39" t="n"/>
    </row>
    <row r="104">
      <c r="A104" s="40" t="inlineStr">
        <is>
          <t>Sub Total</t>
        </is>
      </c>
      <c r="B104" s="18" t="n"/>
      <c r="C104" s="18" t="n"/>
      <c r="D104" s="157" t="n"/>
      <c r="E104" s="20">
        <f>SUM(E10:E103)</f>
        <v/>
      </c>
      <c r="F104" s="21">
        <f>SUM(F10:F103)</f>
        <v/>
      </c>
      <c r="G104" s="41" t="n"/>
    </row>
    <row r="105">
      <c r="A105" s="89" t="inlineStr">
        <is>
          <t>(b) Investment - CCD</t>
        </is>
      </c>
      <c r="B105" s="18" t="n"/>
      <c r="C105" s="18" t="n"/>
      <c r="D105" s="157" t="n"/>
      <c r="E105" s="14" t="n"/>
      <c r="F105" s="15" t="n"/>
      <c r="G105" s="41" t="n"/>
    </row>
    <row r="106">
      <c r="A106" s="38" t="inlineStr">
        <is>
          <t>7.5% Cholamandalm Investment &amp; Finance Ccd 30-09-26**</t>
        </is>
      </c>
      <c r="B106" s="17" t="inlineStr">
        <is>
          <t>INE121A08PJ0</t>
        </is>
      </c>
      <c r="C106" s="17" t="n"/>
      <c r="D106" s="156" t="n">
        <v>9000</v>
      </c>
      <c r="E106" s="7" t="n">
        <v>10517.56</v>
      </c>
      <c r="F106" s="8" t="n">
        <v>0.008200000000000001</v>
      </c>
      <c r="G106" s="39" t="n"/>
    </row>
    <row r="107">
      <c r="A107" s="38" t="inlineStr">
        <is>
          <t>6.5% Samvardhana Motherson Ccd 20-09-27</t>
        </is>
      </c>
      <c r="B107" s="17" t="inlineStr">
        <is>
          <t>INE775A08105</t>
        </is>
      </c>
      <c r="C107" s="17" t="n"/>
      <c r="D107" s="156" t="n">
        <v>4880</v>
      </c>
      <c r="E107" s="7" t="n">
        <v>4636</v>
      </c>
      <c r="F107" s="8" t="n">
        <v>0.0036</v>
      </c>
      <c r="G107" s="39" t="n"/>
    </row>
    <row r="108">
      <c r="A108" s="89" t="inlineStr">
        <is>
          <t>Sub Total</t>
        </is>
      </c>
      <c r="B108" s="17" t="n"/>
      <c r="C108" s="17" t="n"/>
      <c r="D108" s="156" t="n"/>
      <c r="E108" s="20">
        <f>SUM(E106:E107)</f>
        <v/>
      </c>
      <c r="F108" s="21">
        <f>SUM(F106:F107)</f>
        <v/>
      </c>
      <c r="G108" s="39" t="n"/>
    </row>
    <row r="109">
      <c r="A109" s="40" t="inlineStr">
        <is>
          <t>(c) Unlisted</t>
        </is>
      </c>
      <c r="B109" s="17" t="n"/>
      <c r="C109" s="17" t="n"/>
      <c r="D109" s="156" t="n"/>
      <c r="E109" s="7" t="n"/>
      <c r="F109" s="8" t="n"/>
      <c r="G109" s="39" t="n"/>
    </row>
    <row r="110">
      <c r="A110" s="40" t="inlineStr">
        <is>
          <t>Sub Total</t>
        </is>
      </c>
      <c r="B110" s="18" t="n"/>
      <c r="C110" s="18" t="n"/>
      <c r="D110" s="157" t="n"/>
      <c r="E110" s="22" t="inlineStr">
        <is>
          <t>NIL</t>
        </is>
      </c>
      <c r="F110" s="23" t="inlineStr">
        <is>
          <t>NIL</t>
        </is>
      </c>
      <c r="G110" s="41" t="n"/>
    </row>
    <row r="111">
      <c r="A111" s="40" t="n"/>
      <c r="B111" s="18" t="n"/>
      <c r="C111" s="18" t="n"/>
      <c r="D111" s="157" t="n"/>
      <c r="E111" s="14" t="n"/>
      <c r="F111" s="15" t="n"/>
      <c r="G111" s="41" t="n"/>
    </row>
    <row r="112">
      <c r="A112" s="42" t="inlineStr">
        <is>
          <t>TOTAL</t>
        </is>
      </c>
      <c r="B112" s="145" t="n"/>
      <c r="C112" s="145" t="n"/>
      <c r="D112" s="158" t="n"/>
      <c r="E112" s="20" t="n">
        <v>1041265.49</v>
      </c>
      <c r="F112" s="21" t="n">
        <v>0.8071</v>
      </c>
      <c r="G112" s="41" t="n"/>
    </row>
    <row r="113">
      <c r="A113" s="38" t="n"/>
      <c r="B113" s="17" t="n"/>
      <c r="C113" s="17" t="n"/>
      <c r="D113" s="156" t="n"/>
      <c r="E113" s="7" t="n"/>
      <c r="F113" s="8" t="n"/>
      <c r="G113" s="39" t="n"/>
    </row>
    <row r="114">
      <c r="A114" s="40" t="inlineStr">
        <is>
          <t>Derivatives</t>
        </is>
      </c>
      <c r="B114" s="17" t="n"/>
      <c r="C114" s="17" t="n"/>
      <c r="D114" s="156" t="n"/>
      <c r="E114" s="7" t="n"/>
      <c r="F114" s="8" t="n"/>
      <c r="G114" s="39" t="n"/>
    </row>
    <row r="115">
      <c r="A115" s="40" t="inlineStr">
        <is>
          <t>(a) Index/Stock Future</t>
        </is>
      </c>
      <c r="B115" s="17" t="n"/>
      <c r="C115" s="17" t="n"/>
      <c r="D115" s="156" t="n"/>
      <c r="E115" s="7" t="n"/>
      <c r="F115" s="8" t="n"/>
      <c r="G115" s="39" t="n"/>
    </row>
    <row r="116">
      <c r="A116" s="38" t="inlineStr">
        <is>
          <t>Avenue Supermarts Ltd.28/10/2025</t>
        </is>
      </c>
      <c r="B116" s="17" t="n"/>
      <c r="C116" s="17" t="n"/>
      <c r="D116" s="156" t="n">
        <v>145050</v>
      </c>
      <c r="E116" s="7" t="n">
        <v>6457.05</v>
      </c>
      <c r="F116" s="8" t="n">
        <v>0.005005</v>
      </c>
      <c r="G116" s="39" t="n"/>
    </row>
    <row r="117">
      <c r="A117" s="38" t="inlineStr">
        <is>
          <t>Hero MotoCorp Ltd.28/10/2025</t>
        </is>
      </c>
      <c r="B117" s="17" t="n"/>
      <c r="C117" s="17" t="n"/>
      <c r="D117" s="156" t="n">
        <v>111450</v>
      </c>
      <c r="E117" s="7" t="n">
        <v>6070.68</v>
      </c>
      <c r="F117" s="8" t="n">
        <v>0.004706</v>
      </c>
      <c r="G117" s="39" t="n"/>
    </row>
    <row r="118">
      <c r="A118" s="38" t="inlineStr">
        <is>
          <t>Page Industries Ltd.28/10/2025</t>
        </is>
      </c>
      <c r="B118" s="17" t="n"/>
      <c r="C118" s="17" t="n"/>
      <c r="D118" s="156" t="n">
        <v>3285</v>
      </c>
      <c r="E118" s="7" t="n">
        <v>1340.77</v>
      </c>
      <c r="F118" s="8" t="n">
        <v>0.001039</v>
      </c>
      <c r="G118" s="39" t="n"/>
    </row>
    <row r="119">
      <c r="A119" s="38" t="inlineStr">
        <is>
          <t>Cipla Ltd.28/10/2025</t>
        </is>
      </c>
      <c r="B119" s="17" t="n"/>
      <c r="C119" s="17" t="n"/>
      <c r="D119" s="167" t="n">
        <v>-93750</v>
      </c>
      <c r="E119" s="159" t="n">
        <v>-1418.25</v>
      </c>
      <c r="F119" s="160" t="n">
        <v>-0.001099</v>
      </c>
      <c r="G119" s="39" t="n"/>
    </row>
    <row r="120">
      <c r="A120" s="38" t="inlineStr">
        <is>
          <t>JSW Energy Ltd.28/10/2025</t>
        </is>
      </c>
      <c r="B120" s="17" t="n"/>
      <c r="C120" s="17" t="n"/>
      <c r="D120" s="167" t="n">
        <v>-383000</v>
      </c>
      <c r="E120" s="159" t="n">
        <v>-2043.11</v>
      </c>
      <c r="F120" s="160" t="n">
        <v>-0.001583</v>
      </c>
      <c r="G120" s="39" t="n"/>
    </row>
    <row r="121">
      <c r="A121" s="38" t="inlineStr">
        <is>
          <t>The Federal Bank Ltd.28/10/2025</t>
        </is>
      </c>
      <c r="B121" s="17" t="n"/>
      <c r="C121" s="17" t="n"/>
      <c r="D121" s="167" t="n">
        <v>-1145000</v>
      </c>
      <c r="E121" s="159" t="n">
        <v>-2220.38</v>
      </c>
      <c r="F121" s="160" t="n">
        <v>-0.001721</v>
      </c>
      <c r="G121" s="39" t="n"/>
    </row>
    <row r="122">
      <c r="A122" s="38" t="inlineStr">
        <is>
          <t>NIFTY 28-Oct-2025</t>
        </is>
      </c>
      <c r="B122" s="17" t="n"/>
      <c r="C122" s="17" t="n"/>
      <c r="D122" s="167" t="n">
        <v>-138150</v>
      </c>
      <c r="E122" s="159" t="n">
        <v>-34231.22</v>
      </c>
      <c r="F122" s="160" t="n">
        <v>-0.026537</v>
      </c>
      <c r="G122" s="39" t="n"/>
    </row>
    <row r="123">
      <c r="A123" s="40" t="inlineStr">
        <is>
          <t>Sub Total</t>
        </is>
      </c>
      <c r="B123" s="18" t="n"/>
      <c r="C123" s="18" t="n"/>
      <c r="D123" s="157" t="n"/>
      <c r="E123" s="168" t="n">
        <v>-26044.46</v>
      </c>
      <c r="F123" s="169" t="n">
        <v>-0.02019</v>
      </c>
      <c r="G123" s="41" t="n"/>
    </row>
    <row r="124">
      <c r="A124" s="38" t="n"/>
      <c r="B124" s="17" t="n"/>
      <c r="C124" s="17" t="n"/>
      <c r="D124" s="156" t="n"/>
      <c r="E124" s="7" t="n"/>
      <c r="F124" s="8" t="n"/>
      <c r="G124" s="39" t="n"/>
    </row>
    <row r="125">
      <c r="A125" s="38" t="n"/>
      <c r="B125" s="17" t="n"/>
      <c r="C125" s="17" t="n"/>
      <c r="D125" s="156" t="n"/>
      <c r="E125" s="7" t="n"/>
      <c r="F125" s="8" t="n"/>
      <c r="G125" s="39" t="n"/>
    </row>
    <row r="126">
      <c r="A126" s="40" t="inlineStr">
        <is>
          <t>(B)Index / Stock Option</t>
        </is>
      </c>
      <c r="B126" s="18" t="n"/>
      <c r="C126" s="18" t="n"/>
      <c r="D126" s="157" t="n"/>
      <c r="E126" s="24" t="n"/>
      <c r="F126" s="10" t="n"/>
      <c r="G126" s="41" t="n"/>
    </row>
    <row r="127">
      <c r="A127" s="38" t="inlineStr">
        <is>
          <t>PUT NIFTY 28-Oct-2025 26000</t>
        </is>
      </c>
      <c r="B127" s="17" t="n"/>
      <c r="C127" s="17" t="n"/>
      <c r="D127" s="156" t="n">
        <v>499950</v>
      </c>
      <c r="E127" s="7" t="n">
        <v>6099.39</v>
      </c>
      <c r="F127" s="8" t="n">
        <v>0.0047</v>
      </c>
      <c r="G127" s="39" t="n"/>
    </row>
    <row r="128">
      <c r="A128" s="38" t="inlineStr">
        <is>
          <t>PUT NIFTY 28-Oct-2025 25500</t>
        </is>
      </c>
      <c r="B128" s="17" t="n"/>
      <c r="C128" s="17" t="n"/>
      <c r="D128" s="156" t="n">
        <v>699150</v>
      </c>
      <c r="E128" s="7" t="n">
        <v>5330.32</v>
      </c>
      <c r="F128" s="8" t="n">
        <v>0.0041</v>
      </c>
      <c r="G128" s="39" t="n"/>
    </row>
    <row r="129">
      <c r="A129" s="40" t="inlineStr">
        <is>
          <t>Sub Total</t>
        </is>
      </c>
      <c r="B129" s="18" t="n"/>
      <c r="C129" s="18" t="n"/>
      <c r="D129" s="157" t="n"/>
      <c r="E129" s="20">
        <f>SUM(E127:E128)</f>
        <v/>
      </c>
      <c r="F129" s="21">
        <f>SUM(F127:F128)</f>
        <v/>
      </c>
      <c r="G129" s="41" t="n"/>
    </row>
    <row r="130">
      <c r="A130" s="38" t="n"/>
      <c r="B130" s="17" t="n"/>
      <c r="C130" s="17" t="n"/>
      <c r="D130" s="156" t="n"/>
      <c r="E130" s="7" t="n"/>
      <c r="F130" s="8" t="n"/>
      <c r="G130" s="39" t="n"/>
    </row>
    <row r="131">
      <c r="A131" s="42" t="inlineStr">
        <is>
          <t>TOTAL</t>
        </is>
      </c>
      <c r="B131" s="145" t="n"/>
      <c r="C131" s="145" t="n"/>
      <c r="D131" s="158" t="n"/>
      <c r="E131" s="20" t="n">
        <v>11429.71</v>
      </c>
      <c r="F131" s="21" t="n">
        <v>0.008800000000000001</v>
      </c>
      <c r="G131" s="41" t="n"/>
    </row>
    <row r="132">
      <c r="A132" s="40" t="inlineStr">
        <is>
          <t>Debt Instruments</t>
        </is>
      </c>
      <c r="B132" s="17" t="n"/>
      <c r="C132" s="17" t="n"/>
      <c r="D132" s="156" t="n"/>
      <c r="E132" s="7" t="n"/>
      <c r="F132" s="8" t="n"/>
      <c r="G132" s="39" t="n"/>
    </row>
    <row r="133">
      <c r="A133" s="40" t="inlineStr">
        <is>
          <t>(a)Listed / Awaiting listing on stock Exchanges</t>
        </is>
      </c>
      <c r="B133" s="17" t="n"/>
      <c r="C133" s="17" t="n"/>
      <c r="D133" s="156" t="n"/>
      <c r="E133" s="7" t="n"/>
      <c r="F133" s="8" t="n"/>
      <c r="G133" s="39" t="n"/>
    </row>
    <row r="134">
      <c r="A134" s="38" t="inlineStr">
        <is>
          <t>7.51% REC Ltd Ncd Sr221 Red 31-07-2026**</t>
        </is>
      </c>
      <c r="B134" s="17" t="inlineStr">
        <is>
          <t>INE020B08EI8</t>
        </is>
      </c>
      <c r="C134" s="17" t="inlineStr">
        <is>
          <t>CRISIL AAA</t>
        </is>
      </c>
      <c r="D134" s="156" t="n">
        <v>17500000</v>
      </c>
      <c r="E134" s="7" t="n">
        <v>17620.58</v>
      </c>
      <c r="F134" s="8" t="n">
        <v>0.0137</v>
      </c>
      <c r="G134" s="39" t="n">
        <v>0.065513</v>
      </c>
    </row>
    <row r="135">
      <c r="A135" s="38" t="inlineStr">
        <is>
          <t>7.65% HDB Financial Services Ltd Ncd 10-09-27</t>
        </is>
      </c>
      <c r="B135" s="17" t="inlineStr">
        <is>
          <t>INE756I07EJ2</t>
        </is>
      </c>
      <c r="C135" s="17" t="inlineStr">
        <is>
          <t>CRISIL AAA</t>
        </is>
      </c>
      <c r="D135" s="156" t="n">
        <v>16000000</v>
      </c>
      <c r="E135" s="7" t="n">
        <v>16144.27</v>
      </c>
      <c r="F135" s="8" t="n">
        <v>0.0125</v>
      </c>
      <c r="G135" s="39" t="n">
        <v>0.0713</v>
      </c>
    </row>
    <row r="136">
      <c r="A136" s="38" t="inlineStr">
        <is>
          <t>7.3789% Aditya Birla Cap Sr B2 14-02-28</t>
        </is>
      </c>
      <c r="B136" s="17" t="inlineStr">
        <is>
          <t>INE674K07036</t>
        </is>
      </c>
      <c r="C136" s="17" t="inlineStr">
        <is>
          <t>CRISIL AAA</t>
        </is>
      </c>
      <c r="D136" s="156" t="n">
        <v>15000000</v>
      </c>
      <c r="E136" s="7" t="n">
        <v>15006.69</v>
      </c>
      <c r="F136" s="8" t="n">
        <v>0.0116</v>
      </c>
      <c r="G136" s="39" t="n">
        <v>0.07353899999999999</v>
      </c>
    </row>
    <row r="137">
      <c r="A137" s="38" t="inlineStr">
        <is>
          <t>7.79% Small Industries Development Bank of India NCD SR IV NCD Red 19-04-2027**</t>
        </is>
      </c>
      <c r="B137" s="17" t="inlineStr">
        <is>
          <t>INE556F08KK5</t>
        </is>
      </c>
      <c r="C137" s="17" t="inlineStr">
        <is>
          <t>CRISIL AAA</t>
        </is>
      </c>
      <c r="D137" s="156" t="n">
        <v>10000000</v>
      </c>
      <c r="E137" s="7" t="n">
        <v>10158.46</v>
      </c>
      <c r="F137" s="8" t="n">
        <v>0.007900000000000001</v>
      </c>
      <c r="G137" s="39" t="n">
        <v>0.06710000000000001</v>
      </c>
    </row>
    <row r="138">
      <c r="A138" s="38" t="inlineStr">
        <is>
          <t>7.99% HDB Financial Services Ltd Sr A1 Fx 189 Ncd R16-03-26**</t>
        </is>
      </c>
      <c r="B138" s="17" t="inlineStr">
        <is>
          <t>INE756I07EO2</t>
        </is>
      </c>
      <c r="C138" s="17" t="inlineStr">
        <is>
          <t>CRISIL AAA</t>
        </is>
      </c>
      <c r="D138" s="156" t="n">
        <v>10000000</v>
      </c>
      <c r="E138" s="7" t="n">
        <v>10045.44</v>
      </c>
      <c r="F138" s="8" t="n">
        <v>0.0078</v>
      </c>
      <c r="G138" s="39" t="n">
        <v>0.0667</v>
      </c>
    </row>
    <row r="139">
      <c r="A139" s="38" t="inlineStr">
        <is>
          <t>7.70% Power Finance Corporation Ltd Sr Bs227A Ncd Red 15-09-2026**</t>
        </is>
      </c>
      <c r="B139" s="17" t="inlineStr">
        <is>
          <t>INE134E08MK0</t>
        </is>
      </c>
      <c r="C139" s="17" t="inlineStr">
        <is>
          <t>CRISIL AAA</t>
        </is>
      </c>
      <c r="D139" s="156" t="n">
        <v>7500000</v>
      </c>
      <c r="E139" s="7" t="n">
        <v>7576.19</v>
      </c>
      <c r="F139" s="8" t="n">
        <v>0.0059</v>
      </c>
      <c r="G139" s="39" t="n">
        <v>0.06565</v>
      </c>
    </row>
    <row r="140">
      <c r="A140" s="38" t="inlineStr">
        <is>
          <t>7.59% Power Finance Corporation Ltd Ncd Sr 221B R 17-01-2028**</t>
        </is>
      </c>
      <c r="B140" s="17" t="inlineStr">
        <is>
          <t>INE134E08LX5</t>
        </is>
      </c>
      <c r="C140" s="17" t="inlineStr">
        <is>
          <t>CRISIL AAA</t>
        </is>
      </c>
      <c r="D140" s="156" t="n">
        <v>5000000</v>
      </c>
      <c r="E140" s="7" t="n">
        <v>5087.05</v>
      </c>
      <c r="F140" s="8" t="n">
        <v>0.0039</v>
      </c>
      <c r="G140" s="39" t="n">
        <v>0.06733500000000001</v>
      </c>
    </row>
    <row r="141">
      <c r="A141" s="38" t="inlineStr">
        <is>
          <t>8.2% IndiGrid Infrastructure Trust Sr V Cat Iii&amp;Iv 06-05-31**</t>
        </is>
      </c>
      <c r="B141" s="17" t="inlineStr">
        <is>
          <t>INE219X07264</t>
        </is>
      </c>
      <c r="C141" s="17" t="inlineStr">
        <is>
          <t>CRISIL AAA</t>
        </is>
      </c>
      <c r="D141" s="156" t="n">
        <v>2500000</v>
      </c>
      <c r="E141" s="7" t="n">
        <v>2590.96</v>
      </c>
      <c r="F141" s="8" t="n">
        <v>0.002</v>
      </c>
      <c r="G141" s="39" t="n">
        <v>0.073674</v>
      </c>
    </row>
    <row r="142">
      <c r="A142" s="38" t="inlineStr">
        <is>
          <t>8.17% Aditya Birla Housing Finance Ltd Sr D1 Ncd 25-08-27**</t>
        </is>
      </c>
      <c r="B142" s="17" t="inlineStr">
        <is>
          <t>INE831R07466</t>
        </is>
      </c>
      <c r="C142" s="17" t="inlineStr">
        <is>
          <t>ICRA AAA</t>
        </is>
      </c>
      <c r="D142" s="156" t="n">
        <v>2500000</v>
      </c>
      <c r="E142" s="7" t="n">
        <v>2544.68</v>
      </c>
      <c r="F142" s="8" t="n">
        <v>0.002</v>
      </c>
      <c r="G142" s="39" t="n">
        <v>0.071177</v>
      </c>
    </row>
    <row r="143">
      <c r="A143" s="38" t="inlineStr">
        <is>
          <t>7.40% IndiGrid Infrastructure Trust Sr K 26-12-25 C 270925**</t>
        </is>
      </c>
      <c r="B143" s="17" t="inlineStr">
        <is>
          <t>INE219X07132</t>
        </is>
      </c>
      <c r="C143" s="17" t="inlineStr">
        <is>
          <t>FITCH AAA</t>
        </is>
      </c>
      <c r="D143" s="156" t="n">
        <v>2500000</v>
      </c>
      <c r="E143" s="7" t="n">
        <v>2500</v>
      </c>
      <c r="F143" s="8" t="n">
        <v>0.0019</v>
      </c>
      <c r="G143" s="39" t="n">
        <v>0.0615</v>
      </c>
    </row>
    <row r="144">
      <c r="A144" s="38" t="inlineStr">
        <is>
          <t>8.29% Axis Finance Ltd Sr 01 Ncd R 19-08-27**</t>
        </is>
      </c>
      <c r="B144" s="17" t="inlineStr">
        <is>
          <t>INE891K07978</t>
        </is>
      </c>
      <c r="C144" s="17" t="inlineStr">
        <is>
          <t>CARE AAA</t>
        </is>
      </c>
      <c r="D144" s="156" t="n">
        <v>1000000</v>
      </c>
      <c r="E144" s="7" t="n">
        <v>1017.23</v>
      </c>
      <c r="F144" s="8" t="n">
        <v>0.0008</v>
      </c>
      <c r="G144" s="39" t="n">
        <v>0.0726</v>
      </c>
    </row>
    <row r="145">
      <c r="A145" s="40" t="inlineStr">
        <is>
          <t>Sub Total</t>
        </is>
      </c>
      <c r="B145" s="18" t="n"/>
      <c r="C145" s="18" t="n"/>
      <c r="D145" s="157" t="n"/>
      <c r="E145" s="20" t="n">
        <v>90291.55</v>
      </c>
      <c r="F145" s="21" t="n">
        <v>0.07000000000000001</v>
      </c>
      <c r="G145" s="41" t="n"/>
    </row>
    <row r="146">
      <c r="A146" s="38" t="n"/>
      <c r="B146" s="17" t="n"/>
      <c r="C146" s="17" t="n"/>
      <c r="D146" s="156" t="n"/>
      <c r="E146" s="7" t="n"/>
      <c r="F146" s="8" t="n"/>
      <c r="G146" s="39" t="n"/>
    </row>
    <row r="147">
      <c r="A147" s="40" t="inlineStr">
        <is>
          <t>Government Securities</t>
        </is>
      </c>
      <c r="B147" s="17" t="n"/>
      <c r="C147" s="17" t="n"/>
      <c r="D147" s="156" t="n"/>
      <c r="E147" s="7" t="n"/>
      <c r="F147" s="8" t="n"/>
      <c r="G147" s="39" t="n"/>
    </row>
    <row r="148">
      <c r="A148" s="38" t="inlineStr">
        <is>
          <t>7.10% Govt Of India Red 08-04-2034</t>
        </is>
      </c>
      <c r="B148" s="17" t="inlineStr">
        <is>
          <t>IN0020240019</t>
        </is>
      </c>
      <c r="C148" s="17" t="inlineStr">
        <is>
          <t>SOVEREIGN</t>
        </is>
      </c>
      <c r="D148" s="156" t="n">
        <v>10000000</v>
      </c>
      <c r="E148" s="7" t="n">
        <v>10292.31</v>
      </c>
      <c r="F148" s="8" t="n">
        <v>0.008</v>
      </c>
      <c r="G148" s="39" t="n">
        <v>0.067552</v>
      </c>
    </row>
    <row r="149">
      <c r="A149" s="38" t="inlineStr">
        <is>
          <t>7.10% Govt Of India Red 18-04-2029</t>
        </is>
      </c>
      <c r="B149" s="17" t="inlineStr">
        <is>
          <t>IN0020220011</t>
        </is>
      </c>
      <c r="C149" s="17" t="inlineStr">
        <is>
          <t>SOVEREIGN</t>
        </is>
      </c>
      <c r="D149" s="156" t="n">
        <v>9500000</v>
      </c>
      <c r="E149" s="7" t="n">
        <v>9817.540000000001</v>
      </c>
      <c r="F149" s="8" t="n">
        <v>0.0076</v>
      </c>
      <c r="G149" s="39" t="n">
        <v>0.061288</v>
      </c>
    </row>
    <row r="150">
      <c r="A150" s="38" t="inlineStr">
        <is>
          <t>6.54% Govt Of India Red 17-01-2032</t>
        </is>
      </c>
      <c r="B150" s="17" t="inlineStr">
        <is>
          <t>IN0020210244</t>
        </is>
      </c>
      <c r="C150" s="17" t="inlineStr">
        <is>
          <t>SOVEREIGN</t>
        </is>
      </c>
      <c r="D150" s="156" t="n">
        <v>7500000</v>
      </c>
      <c r="E150" s="7" t="n">
        <v>7519.79</v>
      </c>
      <c r="F150" s="8" t="n">
        <v>0.0058</v>
      </c>
      <c r="G150" s="39" t="n">
        <v>0.06591</v>
      </c>
    </row>
    <row r="151">
      <c r="A151" s="38" t="inlineStr">
        <is>
          <t>5.74% Govt Of India Red 15-11-2026</t>
        </is>
      </c>
      <c r="B151" s="17" t="inlineStr">
        <is>
          <t>IN0020210186</t>
        </is>
      </c>
      <c r="C151" s="17" t="inlineStr">
        <is>
          <t>SOVEREIGN</t>
        </is>
      </c>
      <c r="D151" s="156" t="n">
        <v>500000</v>
      </c>
      <c r="E151" s="7" t="n">
        <v>500.42</v>
      </c>
      <c r="F151" s="8" t="n">
        <v>0.0004</v>
      </c>
      <c r="G151" s="39" t="n">
        <v>0.057349</v>
      </c>
    </row>
    <row r="152">
      <c r="A152" s="40" t="inlineStr">
        <is>
          <t>Sub Total</t>
        </is>
      </c>
      <c r="B152" s="18" t="n"/>
      <c r="C152" s="18" t="n"/>
      <c r="D152" s="157" t="n"/>
      <c r="E152" s="20" t="n">
        <v>28130.06</v>
      </c>
      <c r="F152" s="21" t="n">
        <v>0.0218</v>
      </c>
      <c r="G152" s="41" t="n"/>
    </row>
    <row r="153">
      <c r="A153" s="38" t="n"/>
      <c r="B153" s="17" t="n"/>
      <c r="C153" s="17" t="n"/>
      <c r="D153" s="156" t="n"/>
      <c r="E153" s="7" t="n"/>
      <c r="F153" s="8" t="n"/>
      <c r="G153" s="39" t="n"/>
    </row>
    <row r="154">
      <c r="A154" s="40" t="inlineStr">
        <is>
          <t>(b)Privately Placed/Unlisted</t>
        </is>
      </c>
      <c r="B154" s="17" t="n"/>
      <c r="C154" s="17" t="n"/>
      <c r="D154" s="156" t="n"/>
      <c r="E154" s="7" t="n"/>
      <c r="F154" s="8" t="n"/>
      <c r="G154" s="39" t="n"/>
    </row>
    <row r="155">
      <c r="A155" s="40" t="inlineStr">
        <is>
          <t>Sub Total</t>
        </is>
      </c>
      <c r="B155" s="17" t="n"/>
      <c r="C155" s="17" t="n"/>
      <c r="D155" s="156" t="n"/>
      <c r="E155" s="22" t="inlineStr">
        <is>
          <t>NIL</t>
        </is>
      </c>
      <c r="F155" s="23" t="inlineStr">
        <is>
          <t>NIL</t>
        </is>
      </c>
      <c r="G155" s="39" t="n"/>
    </row>
    <row r="156">
      <c r="A156" s="38" t="n"/>
      <c r="B156" s="17" t="n"/>
      <c r="C156" s="17" t="n"/>
      <c r="D156" s="156" t="n"/>
      <c r="E156" s="7" t="n"/>
      <c r="F156" s="8" t="n"/>
      <c r="G156" s="39" t="n"/>
    </row>
    <row r="157">
      <c r="A157" s="40" t="inlineStr">
        <is>
          <t>(c)Securitised Debt Instruments</t>
        </is>
      </c>
      <c r="B157" s="17" t="n"/>
      <c r="C157" s="17" t="n"/>
      <c r="D157" s="156" t="n"/>
      <c r="E157" s="7" t="n"/>
      <c r="F157" s="8" t="n"/>
      <c r="G157" s="39" t="n"/>
    </row>
    <row r="158">
      <c r="A158" s="40" t="inlineStr">
        <is>
          <t>Sub Total</t>
        </is>
      </c>
      <c r="B158" s="17" t="n"/>
      <c r="C158" s="17" t="n"/>
      <c r="D158" s="156" t="n"/>
      <c r="E158" s="22" t="inlineStr">
        <is>
          <t>NIL</t>
        </is>
      </c>
      <c r="F158" s="23" t="inlineStr">
        <is>
          <t>NIL</t>
        </is>
      </c>
      <c r="G158" s="39" t="n"/>
    </row>
    <row r="159">
      <c r="A159" s="40" t="inlineStr">
        <is>
          <t>(d) Non-convertible Preference share</t>
        </is>
      </c>
      <c r="B159" s="17" t="n"/>
      <c r="C159" s="17" t="n"/>
      <c r="D159" s="156" t="n"/>
      <c r="E159" s="58" t="n"/>
      <c r="F159" s="59" t="n"/>
      <c r="G159" s="39" t="n"/>
    </row>
    <row r="160">
      <c r="A160" s="40" t="inlineStr">
        <is>
          <t>Listed / Awaiting listing on Stock Exchanges</t>
        </is>
      </c>
      <c r="B160" s="17" t="n"/>
      <c r="C160" s="17" t="n"/>
      <c r="D160" s="156" t="n"/>
      <c r="E160" s="58" t="n"/>
      <c r="F160" s="59" t="n"/>
      <c r="G160" s="39" t="n"/>
    </row>
    <row r="161">
      <c r="A161" s="38" t="inlineStr">
        <is>
          <t>6% TVS MOTOR CO LTD NCRPS</t>
        </is>
      </c>
      <c r="B161" s="17" t="inlineStr">
        <is>
          <t>INE494B04019</t>
        </is>
      </c>
      <c r="C161" s="17" t="inlineStr">
        <is>
          <t>Automobiles</t>
        </is>
      </c>
      <c r="D161" s="156" t="n">
        <v>2808904</v>
      </c>
      <c r="E161" s="7" t="n">
        <v>282.08</v>
      </c>
      <c r="F161" s="8" t="n">
        <v>0.0002</v>
      </c>
      <c r="G161" s="39" t="n"/>
    </row>
    <row r="162">
      <c r="A162" s="89" t="inlineStr">
        <is>
          <t>Sub Total</t>
        </is>
      </c>
      <c r="B162" s="17" t="n"/>
      <c r="C162" s="17" t="n"/>
      <c r="D162" s="156" t="n"/>
      <c r="E162" s="20">
        <f>SUM(E161)</f>
        <v/>
      </c>
      <c r="F162" s="21">
        <f>SUM(F161)</f>
        <v/>
      </c>
      <c r="G162" s="39" t="n"/>
    </row>
    <row r="163">
      <c r="A163" s="38" t="n"/>
      <c r="B163" s="17" t="n"/>
      <c r="C163" s="17" t="n"/>
      <c r="D163" s="156" t="n"/>
      <c r="E163" s="7" t="n"/>
      <c r="F163" s="8" t="n"/>
      <c r="G163" s="39" t="n"/>
    </row>
    <row r="164">
      <c r="A164" s="42" t="inlineStr">
        <is>
          <t>TOTAL</t>
        </is>
      </c>
      <c r="B164" s="145" t="n"/>
      <c r="C164" s="145" t="n"/>
      <c r="D164" s="158" t="n"/>
      <c r="E164" s="20" t="n">
        <v>118703.69</v>
      </c>
      <c r="F164" s="21" t="n">
        <v>0.092</v>
      </c>
      <c r="G164" s="41" t="n"/>
    </row>
    <row r="165">
      <c r="A165" s="38" t="n"/>
      <c r="B165" s="17" t="n"/>
      <c r="C165" s="17" t="n"/>
      <c r="D165" s="156" t="n"/>
      <c r="E165" s="7" t="n"/>
      <c r="F165" s="7" t="n"/>
      <c r="G165" s="39" t="n"/>
    </row>
    <row r="166">
      <c r="A166" s="38" t="n"/>
      <c r="B166" s="17" t="n"/>
      <c r="C166" s="17" t="n"/>
      <c r="D166" s="156" t="n"/>
      <c r="E166" s="7" t="n"/>
      <c r="F166" s="8" t="n"/>
      <c r="G166" s="39" t="n"/>
    </row>
    <row r="167">
      <c r="A167" s="40" t="inlineStr">
        <is>
          <t>Investment in Mutual fund</t>
        </is>
      </c>
      <c r="B167" s="17" t="n"/>
      <c r="C167" s="17" t="n"/>
      <c r="D167" s="156" t="n"/>
      <c r="E167" s="7" t="n"/>
      <c r="F167" s="8" t="n"/>
      <c r="G167" s="39" t="n"/>
    </row>
    <row r="168">
      <c r="A168" s="38" t="inlineStr">
        <is>
          <t>Edelweiss Crisil IBX AAA Financial Services Jan 28-Direct-Gr</t>
        </is>
      </c>
      <c r="B168" s="17" t="inlineStr">
        <is>
          <t>INF754K01TP0</t>
        </is>
      </c>
      <c r="C168" s="17" t="n"/>
      <c r="D168" s="156" t="n">
        <v>17103833.9753</v>
      </c>
      <c r="E168" s="7" t="n">
        <v>1842.42</v>
      </c>
      <c r="F168" s="8" t="n">
        <v>0.0014</v>
      </c>
      <c r="G168" s="39" t="n"/>
    </row>
    <row r="169">
      <c r="A169" s="38" t="inlineStr">
        <is>
          <t>Edelweiss Crisil-IBX AAA NBFC-HFC-Jun 27 Index Fund</t>
        </is>
      </c>
      <c r="B169" s="17" t="inlineStr">
        <is>
          <t>INF754K01UG7</t>
        </is>
      </c>
      <c r="C169" s="17" t="n"/>
      <c r="D169" s="156" t="n">
        <v>9574213.463000001</v>
      </c>
      <c r="E169" s="7" t="n">
        <v>1013.11</v>
      </c>
      <c r="F169" s="8" t="n">
        <v>0.0008</v>
      </c>
      <c r="G169" s="39" t="n"/>
    </row>
    <row r="170">
      <c r="A170" s="38" t="n"/>
      <c r="B170" s="17" t="n"/>
      <c r="C170" s="17" t="n"/>
      <c r="D170" s="156" t="n"/>
      <c r="E170" s="7" t="n"/>
      <c r="F170" s="8" t="n"/>
      <c r="G170" s="39" t="n"/>
    </row>
    <row r="171">
      <c r="A171" s="42" t="inlineStr">
        <is>
          <t>TOTAL</t>
        </is>
      </c>
      <c r="B171" s="145" t="n"/>
      <c r="C171" s="145" t="n"/>
      <c r="D171" s="158" t="n"/>
      <c r="E171" s="20" t="n">
        <v>2855.53</v>
      </c>
      <c r="F171" s="21" t="n">
        <v>0.0022</v>
      </c>
      <c r="G171" s="41" t="n"/>
    </row>
    <row r="172">
      <c r="A172" s="38" t="n"/>
      <c r="B172" s="17" t="n"/>
      <c r="C172" s="17" t="n"/>
      <c r="D172" s="156" t="n"/>
      <c r="E172" s="7" t="n"/>
      <c r="F172" s="8" t="n"/>
      <c r="G172" s="39" t="n"/>
    </row>
    <row r="173">
      <c r="A173" s="40" t="inlineStr">
        <is>
          <t>TREPS / Reverse Repo</t>
        </is>
      </c>
      <c r="B173" s="17" t="n"/>
      <c r="C173" s="17" t="n"/>
      <c r="D173" s="156" t="n"/>
      <c r="E173" s="7" t="n"/>
      <c r="F173" s="8" t="n"/>
      <c r="G173" s="39" t="n"/>
    </row>
    <row r="174">
      <c r="A174" s="38" t="inlineStr">
        <is>
          <t>Clearing Corporation of India Ltd.</t>
        </is>
      </c>
      <c r="B174" s="17" t="n"/>
      <c r="C174" s="17" t="n"/>
      <c r="D174" s="156" t="n"/>
      <c r="E174" s="7" t="n">
        <v>102118.69</v>
      </c>
      <c r="F174" s="8" t="n">
        <v>0.07920000000000001</v>
      </c>
      <c r="G174" s="39" t="n">
        <v>0.05471</v>
      </c>
    </row>
    <row r="175">
      <c r="A175" s="40" t="inlineStr">
        <is>
          <t>Sub Total</t>
        </is>
      </c>
      <c r="B175" s="18" t="n"/>
      <c r="C175" s="18" t="n"/>
      <c r="D175" s="157" t="n"/>
      <c r="E175" s="20" t="n">
        <v>102118.69</v>
      </c>
      <c r="F175" s="21" t="n">
        <v>0.07920000000000001</v>
      </c>
      <c r="G175" s="41" t="n"/>
    </row>
    <row r="176">
      <c r="A176" s="38" t="n"/>
      <c r="B176" s="17" t="n"/>
      <c r="C176" s="17" t="n"/>
      <c r="D176" s="156" t="n"/>
      <c r="E176" s="7" t="n"/>
      <c r="F176" s="8" t="n"/>
      <c r="G176" s="39" t="n"/>
    </row>
    <row r="177">
      <c r="A177" s="42" t="inlineStr">
        <is>
          <t>TOTAL</t>
        </is>
      </c>
      <c r="B177" s="145" t="n"/>
      <c r="C177" s="145" t="n"/>
      <c r="D177" s="158" t="n"/>
      <c r="E177" s="20" t="n">
        <v>102118.69</v>
      </c>
      <c r="F177" s="21" t="n">
        <v>0.07920000000000001</v>
      </c>
      <c r="G177" s="41" t="n"/>
    </row>
    <row r="178">
      <c r="A178" s="38" t="inlineStr">
        <is>
          <t>Accrued Interest</t>
        </is>
      </c>
      <c r="B178" s="17" t="n"/>
      <c r="C178" s="17" t="n"/>
      <c r="D178" s="156" t="n"/>
      <c r="E178" s="7" t="n">
        <v>3493.174377</v>
      </c>
      <c r="F178" s="8" t="n">
        <v>0.002708</v>
      </c>
      <c r="G178" s="39" t="n"/>
    </row>
    <row r="179">
      <c r="A179" s="38" t="inlineStr">
        <is>
          <t>Net Receivables/(Payables)</t>
        </is>
      </c>
      <c r="B179" s="17" t="n"/>
      <c r="C179" s="17" t="n"/>
      <c r="D179" s="156" t="n"/>
      <c r="E179" s="7" t="n">
        <v>10052.265623</v>
      </c>
      <c r="F179" s="8" t="n">
        <v>0.007992000000000001</v>
      </c>
      <c r="G179" s="39" t="n">
        <v>0.05471</v>
      </c>
    </row>
    <row r="180">
      <c r="A180" s="45" t="inlineStr">
        <is>
          <t>GRAND TOTAL</t>
        </is>
      </c>
      <c r="B180" s="19" t="n"/>
      <c r="C180" s="19" t="n"/>
      <c r="D180" s="161" t="n"/>
      <c r="E180" s="14" t="n">
        <v>1289918.55</v>
      </c>
      <c r="F180" s="15" t="n">
        <v>1</v>
      </c>
      <c r="G180" s="46" t="n"/>
    </row>
    <row r="181">
      <c r="A181" s="29" t="n"/>
      <c r="G181" s="30" t="n"/>
    </row>
    <row r="182">
      <c r="A182" s="47" t="inlineStr">
        <is>
          <t>Net Receivables/(Payables) include Net Current Assets as well as the Mark to Market on derivative trades.</t>
        </is>
      </c>
      <c r="G182" s="30" t="n"/>
    </row>
    <row r="183">
      <c r="A183" s="47" t="inlineStr">
        <is>
          <t>**Non Traded Security</t>
        </is>
      </c>
      <c r="G183" s="30" t="n"/>
    </row>
    <row r="184">
      <c r="A184" s="29" t="n"/>
      <c r="G184" s="30" t="n"/>
    </row>
    <row r="185">
      <c r="A185" s="47" t="inlineStr">
        <is>
          <t>Notes:</t>
        </is>
      </c>
      <c r="G185" s="30" t="n"/>
    </row>
    <row r="186">
      <c r="A186" s="48" t="inlineStr">
        <is>
          <t>1. Security in default beyond its maturiy date</t>
        </is>
      </c>
      <c r="B186" s="49" t="inlineStr">
        <is>
          <t>NIL</t>
        </is>
      </c>
      <c r="G186" s="30" t="n"/>
    </row>
    <row r="187">
      <c r="A187" s="29" t="inlineStr">
        <is>
          <t>2. Net Asset Value (Rs. per unit)</t>
        </is>
      </c>
      <c r="G187" s="30" t="n"/>
    </row>
    <row r="188">
      <c r="A188" s="29" t="inlineStr">
        <is>
          <t>Plan /option (Face Value 10)</t>
        </is>
      </c>
      <c r="B188" s="49" t="inlineStr">
        <is>
          <t>As on</t>
        </is>
      </c>
      <c r="C188" s="49" t="inlineStr">
        <is>
          <t>As on</t>
        </is>
      </c>
      <c r="G188" s="30" t="n"/>
    </row>
    <row r="189">
      <c r="A189" s="29" t="n"/>
      <c r="B189" s="50" t="n">
        <v>45747</v>
      </c>
      <c r="C189" s="50" t="n">
        <v>45930</v>
      </c>
      <c r="G189" s="30" t="n"/>
    </row>
    <row r="190">
      <c r="A190" s="29" t="inlineStr">
        <is>
          <t>Direct plan -Quarterly IDCW option</t>
        </is>
      </c>
      <c r="B190" t="n">
        <v>27.33</v>
      </c>
      <c r="C190" t="n">
        <v>28.38</v>
      </c>
      <c r="G190" s="51" t="n"/>
    </row>
    <row r="191">
      <c r="A191" s="29" t="inlineStr">
        <is>
          <t>Direct Plan Growth Option</t>
        </is>
      </c>
      <c r="B191" t="n">
        <v>54.79</v>
      </c>
      <c r="C191" t="n">
        <v>57.68</v>
      </c>
      <c r="G191" s="51" t="n"/>
    </row>
    <row r="192">
      <c r="A192" s="29" t="inlineStr">
        <is>
          <t>Direct Plan Monthly IDCW Option</t>
        </is>
      </c>
      <c r="B192" t="n">
        <v>26.22</v>
      </c>
      <c r="C192" t="n">
        <v>26.52</v>
      </c>
      <c r="G192" s="51" t="n"/>
    </row>
    <row r="193">
      <c r="A193" s="29" t="inlineStr">
        <is>
          <t>Regular Plan -Quarterly IDCW option</t>
        </is>
      </c>
      <c r="B193" t="n">
        <v>20.41</v>
      </c>
      <c r="C193" t="n">
        <v>20.97</v>
      </c>
      <c r="G193" s="51" t="n"/>
    </row>
    <row r="194">
      <c r="A194" s="29" t="inlineStr">
        <is>
          <t>Regular Plan Growth Option</t>
        </is>
      </c>
      <c r="B194" t="n">
        <v>48.35</v>
      </c>
      <c r="C194" t="n">
        <v>50.61</v>
      </c>
      <c r="G194" s="51" t="n"/>
    </row>
    <row r="195">
      <c r="A195" s="29" t="inlineStr">
        <is>
          <t>Regular Plan Monthly IDCW Option</t>
        </is>
      </c>
      <c r="B195" s="72" t="n">
        <v>21.5</v>
      </c>
      <c r="C195" t="n">
        <v>21.42</v>
      </c>
      <c r="G195" s="51" t="n"/>
    </row>
    <row r="196">
      <c r="A196" s="29" t="n"/>
      <c r="G196" s="51" t="n"/>
    </row>
    <row r="197">
      <c r="A197" s="29" t="inlineStr">
        <is>
          <t>3. Total Dividend (Net) declared during the half year period</t>
        </is>
      </c>
      <c r="G197" s="30" t="n"/>
    </row>
    <row r="198">
      <c r="A198" s="29" t="n"/>
      <c r="G198" s="30" t="n"/>
    </row>
    <row r="199">
      <c r="A199" s="163" t="inlineStr">
        <is>
          <t>Plan/Option Name</t>
        </is>
      </c>
      <c r="B199" s="164" t="inlineStr">
        <is>
          <t> </t>
        </is>
      </c>
      <c r="C199" s="164" t="inlineStr">
        <is>
          <t>individual &amp; HUF</t>
        </is>
      </c>
      <c r="D199" s="164" t="inlineStr">
        <is>
          <t>others</t>
        </is>
      </c>
      <c r="G199" s="30" t="n"/>
    </row>
    <row r="200">
      <c r="A200" s="163" t="inlineStr">
        <is>
          <t>Direct Plan - Monthly IDCW</t>
        </is>
      </c>
      <c r="B200" s="164" t="n"/>
      <c r="C200" s="164" t="n">
        <v>1.08</v>
      </c>
      <c r="D200" s="164" t="n">
        <v>1.08</v>
      </c>
      <c r="G200" s="30" t="n"/>
    </row>
    <row r="201">
      <c r="A201" s="163" t="inlineStr">
        <is>
          <t>Direct Plan - Quarterly IDCW</t>
        </is>
      </c>
      <c r="B201" s="164" t="n"/>
      <c r="C201" s="164" t="n">
        <v>0.4</v>
      </c>
      <c r="D201" s="164" t="n">
        <v>0.4</v>
      </c>
      <c r="G201" s="30" t="n"/>
    </row>
    <row r="202">
      <c r="A202" s="163" t="inlineStr">
        <is>
          <t>Regular Plan - Monthly IDCW</t>
        </is>
      </c>
      <c r="B202" s="164" t="n"/>
      <c r="C202" s="164" t="n">
        <v>1.08</v>
      </c>
      <c r="D202" s="164" t="n">
        <v>1.08</v>
      </c>
      <c r="G202" s="30" t="n"/>
    </row>
    <row r="203">
      <c r="A203" s="163" t="inlineStr">
        <is>
          <t>Regular Plan - Quarterly IDCW</t>
        </is>
      </c>
      <c r="B203" s="164" t="n"/>
      <c r="C203" s="164" t="n">
        <v>0.4</v>
      </c>
      <c r="D203" s="164" t="n">
        <v>0.4</v>
      </c>
      <c r="G203" s="30" t="n"/>
    </row>
    <row r="204">
      <c r="A204" s="29" t="n"/>
      <c r="G204" s="30" t="n"/>
    </row>
    <row r="205">
      <c r="A205" s="29" t="inlineStr">
        <is>
          <t>4. Bonus was declared during the half year period</t>
        </is>
      </c>
      <c r="B205" s="49" t="inlineStr">
        <is>
          <t>NIL</t>
        </is>
      </c>
      <c r="G205" s="30" t="n"/>
    </row>
    <row r="206">
      <c r="A206" s="48" t="inlineStr">
        <is>
          <t>5. Investment in Repo of Corporate Debt Securities as at September 30, 2025</t>
        </is>
      </c>
      <c r="B206" s="49" t="inlineStr">
        <is>
          <t>NIL</t>
        </is>
      </c>
      <c r="G206" s="30" t="n"/>
    </row>
    <row r="207">
      <c r="A207" s="48" t="inlineStr">
        <is>
          <t>6. Investment in foreign securities/ADRs/GDRs as at September 30,2025</t>
        </is>
      </c>
      <c r="B207" s="49" t="inlineStr">
        <is>
          <t>NIL</t>
        </is>
      </c>
      <c r="G207" s="30" t="n"/>
    </row>
    <row r="208">
      <c r="A208" s="29" t="inlineStr">
        <is>
          <t>7. Portfolio Turnover Ratio</t>
        </is>
      </c>
      <c r="B208" s="52" t="n">
        <v>1.9886</v>
      </c>
      <c r="G208" s="30" t="n"/>
    </row>
    <row r="209" ht="28.5" customHeight="1">
      <c r="A209" s="48" t="inlineStr">
        <is>
          <t>8. Total gross exposure to derivative instruments (excluding reversed positions) as at September 30, 2025 (Rs. in Lakhs)</t>
        </is>
      </c>
      <c r="B209" s="52" t="n">
        <v>25298.20965</v>
      </c>
      <c r="G209" s="30" t="n"/>
    </row>
    <row r="210" ht="29" customHeight="1">
      <c r="A210" s="48" t="inlineStr">
        <is>
          <t>9. Margin Deposits includes Margin money placed on derivatives other than margin money placed with bank</t>
        </is>
      </c>
      <c r="B210" s="49" t="inlineStr">
        <is>
          <t>NIL</t>
        </is>
      </c>
      <c r="G210" s="30" t="n"/>
    </row>
    <row r="211">
      <c r="A211" s="48" t="inlineStr">
        <is>
          <t>10. Value of investment made by other schemes under same management (Rs. In Lakhs)</t>
        </is>
      </c>
      <c r="B211" s="49" t="inlineStr">
        <is>
          <t>NIL</t>
        </is>
      </c>
      <c r="G211" s="30" t="n"/>
    </row>
    <row r="212">
      <c r="A212" s="48" t="inlineStr">
        <is>
          <t>11. Number of instance of deviation In valuation of securities</t>
        </is>
      </c>
      <c r="B212" s="49" t="inlineStr">
        <is>
          <t>NIL</t>
        </is>
      </c>
      <c r="G212" s="30" t="n"/>
    </row>
    <row r="213" ht="15" customHeight="1" thickBot="1">
      <c r="A213" s="54" t="inlineStr">
        <is>
          <t>12. Total value and percentage of illiquid equity shares / securities</t>
        </is>
      </c>
      <c r="B213" s="55" t="inlineStr">
        <is>
          <t>NIL</t>
        </is>
      </c>
      <c r="C213" s="56" t="n"/>
      <c r="D213" s="56" t="n"/>
      <c r="E213" s="56" t="n"/>
      <c r="F213" s="56" t="n"/>
      <c r="G213" s="57" t="n"/>
    </row>
    <row r="215" ht="70" customHeight="1">
      <c r="A215" s="177" t="inlineStr">
        <is>
          <t>Scheme Name</t>
        </is>
      </c>
      <c r="B215" s="177" t="inlineStr">
        <is>
          <t>Risk- O - Meter</t>
        </is>
      </c>
      <c r="C215" s="177" t="inlineStr">
        <is>
          <t>Benchmark of the Scheme</t>
        </is>
      </c>
      <c r="D215" s="177" t="inlineStr">
        <is>
          <t>Benchmark Risk-o-meter</t>
        </is>
      </c>
    </row>
    <row r="216" ht="70" customHeight="1">
      <c r="A216" s="177" t="inlineStr">
        <is>
          <t>Edelweiss Balanced Advantage Fund</t>
        </is>
      </c>
      <c r="B216" s="177" t="n"/>
      <c r="C216" s="177" t="inlineStr">
        <is>
          <t>NIFTY 50 Hybrid Composite debt 50:50 Index</t>
        </is>
      </c>
      <c r="D216" s="177" t="n"/>
      <c r="E216" t="inlineStr"/>
    </row>
  </sheetData>
  <mergeCells count="2">
    <mergeCell ref="A3:G3"/>
    <mergeCell ref="A4:G4"/>
  </mergeCells>
  <pageMargins left="0.7" right="0.7" top="0.75" bottom="0.75" header="0.3" footer="0.3"/>
  <pageSetup orientation="portrait" horizontalDpi="300" verticalDpi="300"/>
  <drawing xmlns:r="http://schemas.openxmlformats.org/officeDocument/2006/relationships" r:id="rId1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H102"/>
  <sheetViews>
    <sheetView showGridLines="0" workbookViewId="0">
      <pane ySplit="6" topLeftCell="A7" activePane="bottomLeft" state="frozen"/>
      <selection activeCell="A7" sqref="A7"/>
      <selection pane="bottomLeft" activeCell="A7" sqref="A7"/>
    </sheetView>
  </sheetViews>
  <sheetFormatPr baseColWidth="8" defaultRowHeight="14.5"/>
  <cols>
    <col width="72.453125" customWidth="1" min="1" max="1"/>
    <col width="22" customWidth="1" min="2" max="2"/>
    <col width="26.7265625" customWidth="1" min="3" max="3"/>
    <col width="22" customWidth="1" min="4" max="4"/>
    <col width="16.453125" customWidth="1" min="5" max="5"/>
    <col width="22" customWidth="1" min="6" max="6"/>
    <col width="6.1796875" bestFit="1" customWidth="1" style="2" min="7" max="7"/>
    <col width="70.26953125" bestFit="1" customWidth="1" min="12" max="12"/>
    <col width="10.81640625" bestFit="1" customWidth="1" min="13" max="13"/>
    <col width="10.54296875" bestFit="1" customWidth="1" min="14" max="14"/>
    <col width="12" bestFit="1" customWidth="1" min="15" max="15"/>
    <col width="12.54296875" customWidth="1" min="16" max="16"/>
  </cols>
  <sheetData>
    <row r="1">
      <c r="A1" s="85" t="inlineStr">
        <is>
          <t>Edelweiss Mutual Fund</t>
        </is>
      </c>
    </row>
    <row r="2" ht="29.5" customHeight="1" thickBot="1">
      <c r="A2" s="86" t="inlineStr">
        <is>
          <t xml:space="preserve">Edelweiss House, 10th Floor, Off. C.S.T. Road, Kalina, Santacruz (E), Mumbai 400098, Maharashtra  </t>
        </is>
      </c>
    </row>
    <row r="3" ht="36.75" customHeight="1">
      <c r="A3" s="148" t="inlineStr">
        <is>
          <t>PORTFOLIO STATEMENT OF EDELWEISS LOW DURATION FUND AS ON SEPTEMBER 30, 2025</t>
        </is>
      </c>
      <c r="B3" s="149" t="n"/>
      <c r="C3" s="149" t="n"/>
      <c r="D3" s="149" t="n"/>
      <c r="E3" s="149" t="n"/>
      <c r="F3" s="149" t="n"/>
      <c r="G3" s="150" t="n"/>
      <c r="H3" s="28">
        <f>HYPERLINK("[EDEL_HY Portfolio 30-Sep-2025 Final.xlsx]Index!A1","Index")</f>
        <v/>
      </c>
    </row>
    <row r="4" ht="49" customHeight="1">
      <c r="A4" s="151" t="inlineStr">
        <is>
          <t>(An open-ended low duration debt scheme investing in debt and money market instruments such that the Macaulay duration of the portfolio is between 6 - 12 months. A relatively high interest rate risk and moderate credit risk)</t>
        </is>
      </c>
      <c r="G4" s="51" t="n"/>
    </row>
    <row r="5">
      <c r="A5" s="29" t="n"/>
      <c r="G5" s="30" t="n"/>
    </row>
    <row r="6" ht="48" customHeight="1">
      <c r="A6" s="31" t="inlineStr">
        <is>
          <t>Name of the Instrument</t>
        </is>
      </c>
      <c r="B6" s="32" t="inlineStr">
        <is>
          <t>ISIN</t>
        </is>
      </c>
      <c r="C6" s="32" t="inlineStr">
        <is>
          <t>Rating/Industry</t>
        </is>
      </c>
      <c r="D6" s="152" t="inlineStr">
        <is>
          <t>Quantity</t>
        </is>
      </c>
      <c r="E6" s="34" t="inlineStr">
        <is>
          <t>Market/Fair Value(Rs. In Lacs)</t>
        </is>
      </c>
      <c r="F6" s="34" t="inlineStr">
        <is>
          <t>% to Net Assets</t>
        </is>
      </c>
      <c r="G6" s="35" t="inlineStr">
        <is>
          <t>YIELD</t>
        </is>
      </c>
    </row>
    <row r="7">
      <c r="A7" s="36" t="n"/>
      <c r="B7" s="16" t="n"/>
      <c r="C7" s="16" t="n"/>
      <c r="D7" s="153" t="n"/>
      <c r="E7" s="154" t="n"/>
      <c r="F7" s="155" t="n"/>
      <c r="G7" s="37" t="n"/>
    </row>
    <row r="8">
      <c r="A8" s="38" t="n"/>
      <c r="B8" s="17" t="n"/>
      <c r="C8" s="17" t="n"/>
      <c r="D8" s="156" t="n"/>
      <c r="E8" s="7" t="n"/>
      <c r="F8" s="8" t="n"/>
      <c r="G8" s="39" t="n"/>
    </row>
    <row r="9">
      <c r="A9" s="40" t="inlineStr">
        <is>
          <t>Equity &amp; Equity related</t>
        </is>
      </c>
      <c r="B9" s="17" t="n"/>
      <c r="C9" s="17" t="n"/>
      <c r="D9" s="156" t="n"/>
      <c r="E9" s="7" t="inlineStr">
        <is>
          <t>NIL</t>
        </is>
      </c>
      <c r="F9" s="8" t="inlineStr">
        <is>
          <t>NIL</t>
        </is>
      </c>
      <c r="G9" s="39" t="n"/>
    </row>
    <row r="10">
      <c r="A10" s="38" t="n"/>
      <c r="B10" s="17" t="n"/>
      <c r="C10" s="17" t="n"/>
      <c r="D10" s="156" t="n"/>
      <c r="E10" s="7" t="n"/>
      <c r="F10" s="8" t="n"/>
      <c r="G10" s="39" t="n"/>
    </row>
    <row r="11">
      <c r="A11" s="40" t="inlineStr">
        <is>
          <t>Debt Instruments</t>
        </is>
      </c>
      <c r="B11" s="17" t="n"/>
      <c r="C11" s="17" t="n"/>
      <c r="D11" s="156" t="n"/>
      <c r="E11" s="7" t="n"/>
      <c r="F11" s="8" t="n"/>
      <c r="G11" s="39" t="n"/>
    </row>
    <row r="12">
      <c r="A12" s="40" t="inlineStr">
        <is>
          <t>(a)Listed / Awaiting listing on stock Exchanges</t>
        </is>
      </c>
      <c r="B12" s="17" t="n"/>
      <c r="C12" s="17" t="n"/>
      <c r="D12" s="156" t="n"/>
      <c r="E12" s="7" t="n"/>
      <c r="F12" s="8" t="n"/>
      <c r="G12" s="39" t="n"/>
    </row>
    <row r="13">
      <c r="A13" s="38" t="inlineStr">
        <is>
          <t>7.7% National Bank for Agriculture &amp; Rural Devlopment Ncd Sr 25A Red 30-09-2027</t>
        </is>
      </c>
      <c r="B13" s="17" t="inlineStr">
        <is>
          <t>INE261F08EI9</t>
        </is>
      </c>
      <c r="C13" s="17" t="inlineStr">
        <is>
          <t>ICRA AAA</t>
        </is>
      </c>
      <c r="D13" s="156" t="n">
        <v>2500000</v>
      </c>
      <c r="E13" s="7" t="n">
        <v>2544.65</v>
      </c>
      <c r="F13" s="8" t="n">
        <v>0.0526</v>
      </c>
      <c r="G13" s="39" t="n">
        <v>0.067144</v>
      </c>
    </row>
    <row r="14">
      <c r="A14" s="38" t="inlineStr">
        <is>
          <t>7.80% National Bank for Agriculture &amp; Rural Devlopment NCD SR 24E Red 15-03-2027</t>
        </is>
      </c>
      <c r="B14" s="17" t="inlineStr">
        <is>
          <t>INE261F08EF5</t>
        </is>
      </c>
      <c r="C14" s="17" t="inlineStr">
        <is>
          <t>ICRA AAA</t>
        </is>
      </c>
      <c r="D14" s="156" t="n">
        <v>2500000</v>
      </c>
      <c r="E14" s="7" t="n">
        <v>2535.32</v>
      </c>
      <c r="F14" s="8" t="n">
        <v>0.0524</v>
      </c>
      <c r="G14" s="39" t="n">
        <v>0.067</v>
      </c>
    </row>
    <row r="15">
      <c r="A15" s="38" t="inlineStr">
        <is>
          <t>7.23% Small Industries Development Bank of India NCD Red 09-03-2026**</t>
        </is>
      </c>
      <c r="B15" s="17" t="inlineStr">
        <is>
          <t>INE556F08KC2</t>
        </is>
      </c>
      <c r="C15" s="17" t="inlineStr">
        <is>
          <t>ICRA AAA</t>
        </is>
      </c>
      <c r="D15" s="156" t="n">
        <v>2500000</v>
      </c>
      <c r="E15" s="7" t="n">
        <v>2510.09</v>
      </c>
      <c r="F15" s="8" t="n">
        <v>0.0519</v>
      </c>
      <c r="G15" s="39" t="n">
        <v>0.0625</v>
      </c>
    </row>
    <row r="16">
      <c r="A16" s="38" t="inlineStr">
        <is>
          <t>7.123% Tata Capital Housing Finance Ltd Sr B R 21-07-2027**</t>
        </is>
      </c>
      <c r="B16" s="17" t="inlineStr">
        <is>
          <t>INE033L07IO1</t>
        </is>
      </c>
      <c r="C16" s="17" t="inlineStr">
        <is>
          <t>CRISIL AAA</t>
        </is>
      </c>
      <c r="D16" s="156" t="n">
        <v>2500000</v>
      </c>
      <c r="E16" s="7" t="n">
        <v>2504.3</v>
      </c>
      <c r="F16" s="8" t="n">
        <v>0.0518</v>
      </c>
      <c r="G16" s="39" t="n">
        <v>0.06995</v>
      </c>
    </row>
    <row r="17">
      <c r="A17" s="38" t="inlineStr">
        <is>
          <t>7.1104% Aditya Birla Hsg Sr D1 R30-07-27**</t>
        </is>
      </c>
      <c r="B17" s="17" t="inlineStr">
        <is>
          <t>INE831R07607</t>
        </is>
      </c>
      <c r="C17" s="17" t="inlineStr">
        <is>
          <t>CRISIL AAA</t>
        </is>
      </c>
      <c r="D17" s="156" t="n">
        <v>2500000</v>
      </c>
      <c r="E17" s="7" t="n">
        <v>2500.5</v>
      </c>
      <c r="F17" s="8" t="n">
        <v>0.0517</v>
      </c>
      <c r="G17" s="39" t="n">
        <v>0.07117800000000001</v>
      </c>
    </row>
    <row r="18">
      <c r="A18" s="38" t="inlineStr">
        <is>
          <t>6.6% REC Ltd Sr 250A Ncd 30-06-27</t>
        </is>
      </c>
      <c r="B18" s="17" t="inlineStr">
        <is>
          <t>INE020B08FZ9</t>
        </is>
      </c>
      <c r="C18" s="17" t="inlineStr">
        <is>
          <t>ICRA AAA</t>
        </is>
      </c>
      <c r="D18" s="156" t="n">
        <v>2500000</v>
      </c>
      <c r="E18" s="7" t="n">
        <v>2500</v>
      </c>
      <c r="F18" s="8" t="n">
        <v>0.0517</v>
      </c>
      <c r="G18" s="39" t="n">
        <v>0.06572600000000001</v>
      </c>
    </row>
    <row r="19">
      <c r="A19" s="38" t="inlineStr">
        <is>
          <t>8.05% Muthoot Finance Ltd Sr 44A Op 1 25-11-27**</t>
        </is>
      </c>
      <c r="B19" s="17" t="inlineStr">
        <is>
          <t>INE414G07JQ6</t>
        </is>
      </c>
      <c r="C19" s="17" t="inlineStr">
        <is>
          <t>CRISIL AA+</t>
        </is>
      </c>
      <c r="D19" s="156" t="n">
        <v>1000000</v>
      </c>
      <c r="E19" s="7" t="n">
        <v>1003.1</v>
      </c>
      <c r="F19" s="8" t="n">
        <v>0.0207</v>
      </c>
      <c r="G19" s="39" t="n">
        <v>0.07895000000000001</v>
      </c>
    </row>
    <row r="20">
      <c r="A20" s="40" t="inlineStr">
        <is>
          <t>Sub Total</t>
        </is>
      </c>
      <c r="B20" s="18" t="n"/>
      <c r="C20" s="18" t="n"/>
      <c r="D20" s="157" t="n"/>
      <c r="E20" s="20" t="n">
        <v>16097.96</v>
      </c>
      <c r="F20" s="21" t="n">
        <v>0.3328</v>
      </c>
      <c r="G20" s="41" t="n"/>
    </row>
    <row r="21">
      <c r="A21" s="40" t="inlineStr">
        <is>
          <t>State Development Loan</t>
        </is>
      </c>
      <c r="B21" s="17" t="n"/>
      <c r="C21" s="17" t="n"/>
      <c r="D21" s="156" t="n"/>
      <c r="E21" s="7" t="n"/>
      <c r="F21" s="8" t="n"/>
      <c r="G21" s="39" t="n"/>
    </row>
    <row r="22">
      <c r="A22" s="38" t="inlineStr">
        <is>
          <t>8.08% Maharashtra Sdl Red 15-06-2026</t>
        </is>
      </c>
      <c r="B22" s="17" t="inlineStr">
        <is>
          <t>IN2220160013</t>
        </is>
      </c>
      <c r="C22" s="17" t="inlineStr">
        <is>
          <t>SOVEREIGN</t>
        </is>
      </c>
      <c r="D22" s="156" t="n">
        <v>500000</v>
      </c>
      <c r="E22" s="7" t="n">
        <v>507.67</v>
      </c>
      <c r="F22" s="8" t="n">
        <v>0.0105</v>
      </c>
      <c r="G22" s="39" t="n">
        <v>0.058944</v>
      </c>
    </row>
    <row r="23">
      <c r="A23" s="40" t="inlineStr">
        <is>
          <t>Sub Total</t>
        </is>
      </c>
      <c r="B23" s="18" t="n"/>
      <c r="C23" s="18" t="n"/>
      <c r="D23" s="157" t="n"/>
      <c r="E23" s="20" t="n">
        <v>507.67</v>
      </c>
      <c r="F23" s="21" t="n">
        <v>0.0105</v>
      </c>
      <c r="G23" s="41" t="n"/>
    </row>
    <row r="24">
      <c r="A24" s="38" t="n"/>
      <c r="B24" s="17" t="n"/>
      <c r="C24" s="17" t="n"/>
      <c r="D24" s="156" t="n"/>
      <c r="E24" s="7" t="n"/>
      <c r="F24" s="8" t="n"/>
      <c r="G24" s="39" t="n"/>
    </row>
    <row r="25">
      <c r="A25" s="38" t="n"/>
      <c r="B25" s="17" t="n"/>
      <c r="C25" s="17" t="n"/>
      <c r="D25" s="156" t="n"/>
      <c r="E25" s="7" t="n"/>
      <c r="F25" s="8" t="n"/>
      <c r="G25" s="39" t="n"/>
    </row>
    <row r="26">
      <c r="A26" s="40" t="inlineStr">
        <is>
          <t>(b)Privately Placed/Unlisted</t>
        </is>
      </c>
      <c r="B26" s="17" t="n"/>
      <c r="C26" s="17" t="n"/>
      <c r="D26" s="156" t="n"/>
      <c r="E26" s="7" t="n"/>
      <c r="F26" s="8" t="n"/>
      <c r="G26" s="39" t="n"/>
    </row>
    <row r="27">
      <c r="A27" s="40" t="inlineStr">
        <is>
          <t>Sub Total</t>
        </is>
      </c>
      <c r="B27" s="17" t="n"/>
      <c r="C27" s="17" t="n"/>
      <c r="D27" s="156" t="n"/>
      <c r="E27" s="22" t="inlineStr">
        <is>
          <t>NIL</t>
        </is>
      </c>
      <c r="F27" s="23" t="inlineStr">
        <is>
          <t>NIL</t>
        </is>
      </c>
      <c r="G27" s="39" t="n"/>
    </row>
    <row r="28">
      <c r="A28" s="38" t="n"/>
      <c r="B28" s="17" t="n"/>
      <c r="C28" s="17" t="n"/>
      <c r="D28" s="156" t="n"/>
      <c r="E28" s="7" t="n"/>
      <c r="F28" s="8" t="n"/>
      <c r="G28" s="39" t="n"/>
    </row>
    <row r="29">
      <c r="A29" s="40" t="inlineStr">
        <is>
          <t>(c)Securitised Debt Instruments</t>
        </is>
      </c>
      <c r="B29" s="17" t="n"/>
      <c r="C29" s="17" t="n"/>
      <c r="D29" s="156" t="n"/>
      <c r="E29" s="7" t="n"/>
      <c r="F29" s="8" t="n"/>
      <c r="G29" s="39" t="n"/>
    </row>
    <row r="30">
      <c r="A30" s="40" t="inlineStr">
        <is>
          <t>Sub Total</t>
        </is>
      </c>
      <c r="B30" s="17" t="n"/>
      <c r="C30" s="17" t="n"/>
      <c r="D30" s="156" t="n"/>
      <c r="E30" s="22" t="inlineStr">
        <is>
          <t>NIL</t>
        </is>
      </c>
      <c r="F30" s="23" t="inlineStr">
        <is>
          <t>NIL</t>
        </is>
      </c>
      <c r="G30" s="39" t="n"/>
    </row>
    <row r="31">
      <c r="A31" s="38" t="n"/>
      <c r="B31" s="17" t="n"/>
      <c r="C31" s="17" t="n"/>
      <c r="D31" s="156" t="n"/>
      <c r="E31" s="7" t="n"/>
      <c r="F31" s="8" t="n"/>
      <c r="G31" s="39" t="n"/>
    </row>
    <row r="32">
      <c r="A32" s="42" t="inlineStr">
        <is>
          <t>TOTAL</t>
        </is>
      </c>
      <c r="B32" s="145" t="n"/>
      <c r="C32" s="145" t="n"/>
      <c r="D32" s="158" t="n"/>
      <c r="E32" s="20" t="n">
        <v>16605.63</v>
      </c>
      <c r="F32" s="21" t="n">
        <v>0.3433</v>
      </c>
      <c r="G32" s="41" t="n"/>
    </row>
    <row r="33">
      <c r="A33" s="38" t="n"/>
      <c r="B33" s="17" t="n"/>
      <c r="C33" s="17" t="n"/>
      <c r="D33" s="156" t="n"/>
      <c r="E33" s="7" t="n"/>
      <c r="F33" s="8" t="n"/>
      <c r="G33" s="39" t="n"/>
    </row>
    <row r="34">
      <c r="A34" s="40" t="inlineStr">
        <is>
          <t>Money Market Instruments</t>
        </is>
      </c>
      <c r="B34" s="17" t="n"/>
      <c r="C34" s="17" t="n"/>
      <c r="D34" s="156" t="n"/>
      <c r="E34" s="7" t="n"/>
      <c r="F34" s="8" t="n"/>
      <c r="G34" s="39" t="n"/>
    </row>
    <row r="35">
      <c r="A35" s="40" t="inlineStr">
        <is>
          <t>Certificate of Deposit</t>
        </is>
      </c>
      <c r="B35" s="17" t="n"/>
      <c r="C35" s="17" t="n"/>
      <c r="D35" s="156" t="n"/>
      <c r="E35" s="7" t="n"/>
      <c r="F35" s="8" t="n"/>
      <c r="G35" s="39" t="n"/>
    </row>
    <row r="36">
      <c r="A36" s="38" t="inlineStr">
        <is>
          <t>Kotak Mahindra Bank CD Red 13-03-2026#**</t>
        </is>
      </c>
      <c r="B36" s="17" t="inlineStr">
        <is>
          <t>INE237A167Z1</t>
        </is>
      </c>
      <c r="C36" s="17" t="inlineStr">
        <is>
          <t>CRISIL A1+</t>
        </is>
      </c>
      <c r="D36" s="156" t="n">
        <v>5000000</v>
      </c>
      <c r="E36" s="7" t="n">
        <v>4868.36</v>
      </c>
      <c r="F36" s="8" t="n">
        <v>0.1007</v>
      </c>
      <c r="G36" s="39" t="n">
        <v>0.060549</v>
      </c>
    </row>
    <row r="37">
      <c r="A37" s="38" t="inlineStr">
        <is>
          <t>Indian Bank CD Red 19-03-2026#**</t>
        </is>
      </c>
      <c r="B37" s="17" t="inlineStr">
        <is>
          <t>INE562A16OL7</t>
        </is>
      </c>
      <c r="C37" s="17" t="inlineStr">
        <is>
          <t>FITCH A1+</t>
        </is>
      </c>
      <c r="D37" s="156" t="n">
        <v>5000000</v>
      </c>
      <c r="E37" s="7" t="n">
        <v>4863.14</v>
      </c>
      <c r="F37" s="8" t="n">
        <v>0.1006</v>
      </c>
      <c r="G37" s="39" t="n">
        <v>0.060781</v>
      </c>
    </row>
    <row r="38">
      <c r="A38" s="38" t="inlineStr">
        <is>
          <t>Export Import Bank of India CD Red 20-03-2026#**</t>
        </is>
      </c>
      <c r="B38" s="17" t="inlineStr">
        <is>
          <t>INE514E16CK7</t>
        </is>
      </c>
      <c r="C38" s="17" t="inlineStr">
        <is>
          <t>CRISIL A1+</t>
        </is>
      </c>
      <c r="D38" s="156" t="n">
        <v>5000000</v>
      </c>
      <c r="E38" s="7" t="n">
        <v>4862.86</v>
      </c>
      <c r="F38" s="8" t="n">
        <v>0.1005</v>
      </c>
      <c r="G38" s="39" t="n">
        <v>0.06055</v>
      </c>
    </row>
    <row r="39">
      <c r="A39" s="38" t="inlineStr">
        <is>
          <t>Bank Of Baroda Cd Red 09-01-2026#**</t>
        </is>
      </c>
      <c r="B39" s="17" t="inlineStr">
        <is>
          <t>INE028A16HJ7</t>
        </is>
      </c>
      <c r="C39" s="17" t="inlineStr">
        <is>
          <t>ICRA A1+</t>
        </is>
      </c>
      <c r="D39" s="156" t="n">
        <v>2500000</v>
      </c>
      <c r="E39" s="7" t="n">
        <v>2459.14</v>
      </c>
      <c r="F39" s="8" t="n">
        <v>0.0508</v>
      </c>
      <c r="G39" s="39" t="n">
        <v>0.060651</v>
      </c>
    </row>
    <row r="40">
      <c r="A40" s="38" t="inlineStr">
        <is>
          <t>Axis Bank Ltd Cd Red 11-06-2026#**</t>
        </is>
      </c>
      <c r="B40" s="17" t="inlineStr">
        <is>
          <t>INE238AD6AT7</t>
        </is>
      </c>
      <c r="C40" s="17" t="inlineStr">
        <is>
          <t>CRISIL A1+</t>
        </is>
      </c>
      <c r="D40" s="156" t="n">
        <v>2500000</v>
      </c>
      <c r="E40" s="7" t="n">
        <v>2395.25</v>
      </c>
      <c r="F40" s="8" t="n">
        <v>0.0495</v>
      </c>
      <c r="G40" s="39" t="n">
        <v>0.063093</v>
      </c>
    </row>
    <row r="41">
      <c r="A41" s="38" t="inlineStr">
        <is>
          <t>Axis Bank Ltd Cd Red 12-06-2026#</t>
        </is>
      </c>
      <c r="B41" s="17" t="inlineStr">
        <is>
          <t>INE238AD6AU5</t>
        </is>
      </c>
      <c r="C41" s="17" t="inlineStr">
        <is>
          <t>CRISIL A1+</t>
        </is>
      </c>
      <c r="D41" s="156" t="n">
        <v>2500000</v>
      </c>
      <c r="E41" s="7" t="n">
        <v>2395</v>
      </c>
      <c r="F41" s="8" t="n">
        <v>0.0495</v>
      </c>
      <c r="G41" s="39" t="n">
        <v>0.063</v>
      </c>
    </row>
    <row r="42">
      <c r="A42" s="40" t="inlineStr">
        <is>
          <t>Sub Total</t>
        </is>
      </c>
      <c r="B42" s="18" t="n"/>
      <c r="C42" s="18" t="n"/>
      <c r="D42" s="157" t="n"/>
      <c r="E42" s="20" t="n">
        <v>21843.75</v>
      </c>
      <c r="F42" s="21" t="n">
        <v>0.4516</v>
      </c>
      <c r="G42" s="41" t="n"/>
    </row>
    <row r="43">
      <c r="A43" s="38" t="n"/>
      <c r="B43" s="17" t="n"/>
      <c r="C43" s="17" t="n"/>
      <c r="D43" s="156" t="n"/>
      <c r="E43" s="7" t="n"/>
      <c r="F43" s="8" t="n"/>
      <c r="G43" s="39" t="n"/>
    </row>
    <row r="44">
      <c r="A44" s="40" t="inlineStr">
        <is>
          <t>Commercial Paper</t>
        </is>
      </c>
      <c r="B44" s="17" t="n"/>
      <c r="C44" s="17" t="n"/>
      <c r="D44" s="156" t="n"/>
      <c r="E44" s="7" t="n"/>
      <c r="F44" s="8" t="n"/>
      <c r="G44" s="39" t="n"/>
    </row>
    <row r="45">
      <c r="A45" s="38" t="inlineStr">
        <is>
          <t>ICICI Securities CP Red 06-03-2026**</t>
        </is>
      </c>
      <c r="B45" s="17" t="inlineStr">
        <is>
          <t>INE763G14XX9</t>
        </is>
      </c>
      <c r="C45" s="17" t="inlineStr">
        <is>
          <t>CRISIL A1+</t>
        </is>
      </c>
      <c r="D45" s="156" t="n">
        <v>5000000</v>
      </c>
      <c r="E45" s="7" t="n">
        <v>4860.31</v>
      </c>
      <c r="F45" s="8" t="n">
        <v>0.1005</v>
      </c>
      <c r="G45" s="39" t="n">
        <v>0.06725</v>
      </c>
    </row>
    <row r="46">
      <c r="A46" s="38" t="inlineStr">
        <is>
          <t>HDB Financial Service CP Red 16-03-2026**</t>
        </is>
      </c>
      <c r="B46" s="17" t="inlineStr">
        <is>
          <t>INE756I14EZ4</t>
        </is>
      </c>
      <c r="C46" s="17" t="inlineStr">
        <is>
          <t>CRISIL A1+</t>
        </is>
      </c>
      <c r="D46" s="156" t="n">
        <v>5000000</v>
      </c>
      <c r="E46" s="7" t="n">
        <v>4852.47</v>
      </c>
      <c r="F46" s="8" t="n">
        <v>0.1003</v>
      </c>
      <c r="G46" s="39" t="n">
        <v>0.06685000000000001</v>
      </c>
    </row>
    <row r="47">
      <c r="A47" s="40" t="inlineStr">
        <is>
          <t>Sub Total</t>
        </is>
      </c>
      <c r="B47" s="18" t="n"/>
      <c r="C47" s="18" t="n"/>
      <c r="D47" s="157" t="n"/>
      <c r="E47" s="20" t="n">
        <v>9712.780000000001</v>
      </c>
      <c r="F47" s="21" t="n">
        <v>0.2008</v>
      </c>
      <c r="G47" s="41" t="n"/>
    </row>
    <row r="48">
      <c r="A48" s="38" t="n"/>
      <c r="B48" s="17" t="n"/>
      <c r="C48" s="17" t="n"/>
      <c r="D48" s="156" t="n"/>
      <c r="E48" s="7" t="n"/>
      <c r="F48" s="8" t="n"/>
      <c r="G48" s="39" t="n"/>
    </row>
    <row r="49">
      <c r="A49" s="42" t="inlineStr">
        <is>
          <t>TOTAL</t>
        </is>
      </c>
      <c r="B49" s="145" t="n"/>
      <c r="C49" s="145" t="n"/>
      <c r="D49" s="158" t="n"/>
      <c r="E49" s="20" t="n">
        <v>31556.53</v>
      </c>
      <c r="F49" s="21" t="n">
        <v>0.6524</v>
      </c>
      <c r="G49" s="41" t="n"/>
    </row>
    <row r="50">
      <c r="A50" s="38" t="n"/>
      <c r="B50" s="17" t="n"/>
      <c r="C50" s="17" t="n"/>
      <c r="D50" s="156" t="n"/>
      <c r="E50" s="7" t="n"/>
      <c r="F50" s="8" t="n"/>
      <c r="G50" s="39" t="n"/>
    </row>
    <row r="51">
      <c r="A51" s="38" t="n"/>
      <c r="B51" s="17" t="n"/>
      <c r="C51" s="17" t="n"/>
      <c r="D51" s="156" t="n"/>
      <c r="E51" s="7" t="n"/>
      <c r="F51" s="8" t="n"/>
      <c r="G51" s="39" t="n"/>
    </row>
    <row r="52">
      <c r="A52" s="40" t="inlineStr">
        <is>
          <t>Investment in AIF</t>
        </is>
      </c>
      <c r="B52" s="17" t="n"/>
      <c r="C52" s="17" t="n"/>
      <c r="D52" s="156" t="n"/>
      <c r="E52" s="7" t="n"/>
      <c r="F52" s="8" t="n"/>
      <c r="G52" s="39" t="n"/>
    </row>
    <row r="53">
      <c r="A53" s="38" t="inlineStr">
        <is>
          <t>SBI CDMDF--A2</t>
        </is>
      </c>
      <c r="B53" s="17" t="inlineStr">
        <is>
          <t>INF0RQ622028</t>
        </is>
      </c>
      <c r="C53" s="17" t="n"/>
      <c r="D53" s="156" t="n">
        <v>1139.135</v>
      </c>
      <c r="E53" s="7" t="n">
        <v>129.7</v>
      </c>
      <c r="F53" s="8" t="n">
        <v>0.0027</v>
      </c>
      <c r="G53" s="39" t="n"/>
    </row>
    <row r="54">
      <c r="A54" s="38" t="n"/>
      <c r="B54" s="17" t="n"/>
      <c r="C54" s="17" t="n"/>
      <c r="D54" s="156" t="n"/>
      <c r="E54" s="7" t="n"/>
      <c r="F54" s="8" t="n"/>
      <c r="G54" s="39" t="n"/>
    </row>
    <row r="55">
      <c r="A55" s="42" t="inlineStr">
        <is>
          <t>TOTAL</t>
        </is>
      </c>
      <c r="B55" s="145" t="n"/>
      <c r="C55" s="145" t="n"/>
      <c r="D55" s="158" t="n"/>
      <c r="E55" s="20" t="n">
        <v>129.7</v>
      </c>
      <c r="F55" s="21" t="n">
        <v>0.0027</v>
      </c>
      <c r="G55" s="41" t="n"/>
    </row>
    <row r="56">
      <c r="A56" s="38" t="n"/>
      <c r="B56" s="17" t="n"/>
      <c r="C56" s="17" t="n"/>
      <c r="D56" s="156" t="n"/>
      <c r="E56" s="7" t="n"/>
      <c r="F56" s="8" t="n"/>
      <c r="G56" s="39" t="n"/>
    </row>
    <row r="57">
      <c r="A57" s="40" t="inlineStr">
        <is>
          <t>TREPS / Reverse Repo</t>
        </is>
      </c>
      <c r="B57" s="17" t="n"/>
      <c r="C57" s="17" t="n"/>
      <c r="D57" s="156" t="n"/>
      <c r="E57" s="7" t="n"/>
      <c r="F57" s="8" t="n"/>
      <c r="G57" s="39" t="n"/>
    </row>
    <row r="58">
      <c r="A58" s="38" t="inlineStr">
        <is>
          <t>Clearing Corporation of India Ltd.</t>
        </is>
      </c>
      <c r="B58" s="17" t="n"/>
      <c r="C58" s="17" t="n"/>
      <c r="D58" s="156" t="n"/>
      <c r="E58" s="7" t="n">
        <v>4932.26</v>
      </c>
      <c r="F58" s="8" t="n">
        <v>0.102</v>
      </c>
      <c r="G58" s="39" t="n">
        <v>0.05471</v>
      </c>
    </row>
    <row r="59">
      <c r="A59" s="40" t="inlineStr">
        <is>
          <t>Sub Total</t>
        </is>
      </c>
      <c r="B59" s="18" t="n"/>
      <c r="C59" s="18" t="n"/>
      <c r="D59" s="157" t="n"/>
      <c r="E59" s="20" t="n">
        <v>4932.26</v>
      </c>
      <c r="F59" s="21" t="n">
        <v>0.102</v>
      </c>
      <c r="G59" s="41" t="n"/>
    </row>
    <row r="60">
      <c r="A60" s="38" t="n"/>
      <c r="B60" s="17" t="n"/>
      <c r="C60" s="17" t="n"/>
      <c r="D60" s="156" t="n"/>
      <c r="E60" s="7" t="n"/>
      <c r="F60" s="8" t="n"/>
      <c r="G60" s="39" t="n"/>
    </row>
    <row r="61">
      <c r="A61" s="42" t="inlineStr">
        <is>
          <t>TOTAL</t>
        </is>
      </c>
      <c r="B61" s="145" t="n"/>
      <c r="C61" s="145" t="n"/>
      <c r="D61" s="158" t="n"/>
      <c r="E61" s="20" t="n">
        <v>4932.26</v>
      </c>
      <c r="F61" s="21" t="n">
        <v>0.102</v>
      </c>
      <c r="G61" s="41" t="n"/>
    </row>
    <row r="62">
      <c r="A62" s="38" t="inlineStr">
        <is>
          <t>Accrued Interest</t>
        </is>
      </c>
      <c r="B62" s="17" t="n"/>
      <c r="C62" s="17" t="n"/>
      <c r="D62" s="156" t="n"/>
      <c r="E62" s="7" t="n">
        <v>232.7099502</v>
      </c>
      <c r="F62" s="8" t="n">
        <v>0.004811</v>
      </c>
      <c r="G62" s="39" t="n"/>
    </row>
    <row r="63">
      <c r="A63" s="38" t="inlineStr">
        <is>
          <t>Net Receivables/(Payables)</t>
        </is>
      </c>
      <c r="B63" s="17" t="n"/>
      <c r="C63" s="17" t="n"/>
      <c r="D63" s="156" t="n"/>
      <c r="E63" s="159" t="n">
        <v>-5092.8899502</v>
      </c>
      <c r="F63" s="160" t="n">
        <v>-0.105211</v>
      </c>
      <c r="G63" s="39" t="n">
        <v>0.05471</v>
      </c>
    </row>
    <row r="64">
      <c r="A64" s="45" t="inlineStr">
        <is>
          <t>GRAND TOTAL</t>
        </is>
      </c>
      <c r="B64" s="19" t="n"/>
      <c r="C64" s="19" t="n"/>
      <c r="D64" s="161" t="n"/>
      <c r="E64" s="14" t="n">
        <v>48363.94</v>
      </c>
      <c r="F64" s="15" t="n">
        <v>1</v>
      </c>
      <c r="G64" s="46" t="n"/>
    </row>
    <row r="65">
      <c r="A65" s="29" t="n"/>
      <c r="G65" s="30" t="n"/>
    </row>
    <row r="66">
      <c r="A66" s="47" t="inlineStr">
        <is>
          <t>#  Unlisted Security</t>
        </is>
      </c>
      <c r="G66" s="30" t="n"/>
    </row>
    <row r="67">
      <c r="A67" s="47" t="inlineStr">
        <is>
          <t>**Non Traded Security</t>
        </is>
      </c>
      <c r="G67" s="30" t="n"/>
    </row>
    <row r="68">
      <c r="A68" s="47" t="n"/>
      <c r="G68" s="30" t="n"/>
    </row>
    <row r="69">
      <c r="A69" s="71" t="inlineStr">
        <is>
          <t>Portfolio Information</t>
        </is>
      </c>
      <c r="B69" s="69" t="n"/>
      <c r="G69" s="30" t="n"/>
    </row>
    <row r="70" ht="29" customHeight="1">
      <c r="A70" s="71" t="inlineStr">
        <is>
          <t>Scheme Name :</t>
        </is>
      </c>
      <c r="B70" s="69" t="inlineStr">
        <is>
          <t>Edelweiss Low Duration Fund</t>
        </is>
      </c>
      <c r="G70" s="30" t="n"/>
    </row>
    <row r="71" ht="43.5" customHeight="1">
      <c r="A71" s="71" t="inlineStr">
        <is>
          <t>Description (if any)</t>
        </is>
      </c>
      <c r="B71" s="69" t="inlineStr">
        <is>
          <t>CRISIL Low Duration Debt A-I Index</t>
        </is>
      </c>
      <c r="G71" s="30" t="n"/>
    </row>
    <row r="72">
      <c r="A72" s="71" t="n"/>
      <c r="B72" s="69" t="n"/>
      <c r="G72" s="30" t="n"/>
    </row>
    <row r="73">
      <c r="A73" s="71" t="inlineStr">
        <is>
          <t>Annualised Portfolio YTM* :</t>
        </is>
      </c>
      <c r="B73" s="61" t="n">
        <v>6.442221322655434</v>
      </c>
      <c r="G73" s="30" t="n"/>
    </row>
    <row r="74">
      <c r="A74" s="71" t="n"/>
      <c r="B74" s="69" t="n"/>
      <c r="G74" s="30" t="n"/>
    </row>
    <row r="75">
      <c r="A75" s="71" t="inlineStr">
        <is>
          <t>Macaulay Duration</t>
        </is>
      </c>
      <c r="B75" s="70" t="n">
        <v>0.8345</v>
      </c>
      <c r="G75" s="30" t="n"/>
    </row>
    <row r="76">
      <c r="A76" s="71" t="inlineStr">
        <is>
          <t>Residual Maturity</t>
        </is>
      </c>
      <c r="B76" s="70" t="n">
        <v>0.8528651265850796</v>
      </c>
      <c r="G76" s="30" t="n"/>
    </row>
    <row r="77">
      <c r="A77" s="71" t="n"/>
      <c r="B77" s="69" t="n"/>
      <c r="G77" s="30" t="n"/>
    </row>
    <row r="78">
      <c r="A78" s="71" t="inlineStr">
        <is>
          <t>As on (Date)</t>
        </is>
      </c>
      <c r="B78" s="63" t="n">
        <v>45930</v>
      </c>
      <c r="G78" s="30" t="n"/>
    </row>
    <row r="79">
      <c r="A79" s="29" t="n"/>
      <c r="G79" s="30" t="n"/>
    </row>
    <row r="80">
      <c r="A80" s="47" t="inlineStr">
        <is>
          <t>Notes:</t>
        </is>
      </c>
      <c r="G80" s="30" t="n"/>
    </row>
    <row r="81">
      <c r="A81" s="48" t="inlineStr">
        <is>
          <t>1. Security in default beyond its maturiy date</t>
        </is>
      </c>
      <c r="B81" s="49" t="inlineStr">
        <is>
          <t>NIL</t>
        </is>
      </c>
      <c r="G81" s="30" t="n"/>
    </row>
    <row r="82">
      <c r="A82" s="29" t="inlineStr">
        <is>
          <t>2. Net Asset Value (Rs. per unit)</t>
        </is>
      </c>
      <c r="G82" s="30" t="n"/>
    </row>
    <row r="83">
      <c r="A83" s="29" t="inlineStr">
        <is>
          <t>Plan /option (Face Value 1000)</t>
        </is>
      </c>
      <c r="B83" s="49" t="inlineStr">
        <is>
          <t>As on</t>
        </is>
      </c>
      <c r="C83" s="49" t="inlineStr">
        <is>
          <t>As on</t>
        </is>
      </c>
      <c r="G83" s="30" t="n"/>
    </row>
    <row r="84">
      <c r="A84" s="29" t="n"/>
      <c r="B84" s="50" t="n">
        <v>45747</v>
      </c>
      <c r="C84" s="50" t="n">
        <v>45930</v>
      </c>
      <c r="G84" s="30" t="n"/>
    </row>
    <row r="85">
      <c r="A85" s="29" t="inlineStr">
        <is>
          <t>Direct Plan  Growth Option</t>
        </is>
      </c>
      <c r="B85" t="n">
        <v>1005.0324</v>
      </c>
      <c r="C85" t="n">
        <v>1043.0972</v>
      </c>
      <c r="G85" s="51" t="n"/>
    </row>
    <row r="86">
      <c r="A86" s="29" t="inlineStr">
        <is>
          <t>Direct Plan IDCW Option</t>
        </is>
      </c>
      <c r="B86" t="n">
        <v>1005.0321</v>
      </c>
      <c r="C86" t="n">
        <v>1043.0829</v>
      </c>
      <c r="G86" s="51" t="n"/>
    </row>
    <row r="87">
      <c r="A87" s="29" t="inlineStr">
        <is>
          <t>Regular Plan  Growth Option</t>
        </is>
      </c>
      <c r="B87" t="n">
        <v>1004.7511</v>
      </c>
      <c r="C87" t="n">
        <v>1038.3703</v>
      </c>
      <c r="G87" s="51" t="n"/>
    </row>
    <row r="88">
      <c r="A88" s="29" t="inlineStr">
        <is>
          <t>Regular Plan IDCW Option</t>
        </is>
      </c>
      <c r="B88" t="n">
        <v>1004.7516</v>
      </c>
      <c r="C88" t="n">
        <v>1038.3698</v>
      </c>
      <c r="G88" s="51" t="n"/>
    </row>
    <row r="89">
      <c r="A89" s="29" t="n"/>
      <c r="G89" s="51" t="n"/>
    </row>
    <row r="90">
      <c r="A90" s="29" t="inlineStr">
        <is>
          <t xml:space="preserve">3. Total Dividend (Net) declared during the half year period </t>
        </is>
      </c>
      <c r="B90" s="49" t="inlineStr">
        <is>
          <t>NIL</t>
        </is>
      </c>
      <c r="G90" s="30" t="n"/>
    </row>
    <row r="91">
      <c r="A91" s="29" t="inlineStr">
        <is>
          <t>4. Bonus was declared during the half year period</t>
        </is>
      </c>
      <c r="B91" s="49" t="inlineStr">
        <is>
          <t>NIL</t>
        </is>
      </c>
      <c r="G91" s="30" t="n"/>
    </row>
    <row r="92" ht="16.5" customHeight="1">
      <c r="A92" s="48" t="inlineStr">
        <is>
          <t>5. Investment in Repo of Corporate Debt Securities as at September 30, 2025</t>
        </is>
      </c>
      <c r="B92" s="49" t="inlineStr">
        <is>
          <t>NIL</t>
        </is>
      </c>
      <c r="G92" s="30" t="n"/>
    </row>
    <row r="93" ht="16" customHeight="1">
      <c r="A93" s="48" t="inlineStr">
        <is>
          <t>6. Investment in foreign securities/ADRs/GDRs as at September 30,2025</t>
        </is>
      </c>
      <c r="B93" s="49" t="inlineStr">
        <is>
          <t>NIL</t>
        </is>
      </c>
      <c r="G93" s="30" t="n"/>
    </row>
    <row r="94">
      <c r="A94" s="29" t="inlineStr">
        <is>
          <t>7. Average Portfolio Maturity</t>
        </is>
      </c>
      <c r="B94" s="52">
        <f>B76</f>
        <v/>
      </c>
      <c r="G94" s="30" t="n"/>
    </row>
    <row r="95" ht="27" customHeight="1">
      <c r="A95" s="48" t="inlineStr">
        <is>
          <t>8. Total gross exposure to derivative instruments (excluding reversed positions) as at September 30, 2025 (Rs. in Lakhs)</t>
        </is>
      </c>
      <c r="B95" s="49" t="inlineStr">
        <is>
          <t>NIL</t>
        </is>
      </c>
      <c r="G95" s="30" t="n"/>
    </row>
    <row r="96" ht="29" customHeight="1">
      <c r="A96" s="48" t="inlineStr">
        <is>
          <t>9. Margin Deposits includes Margin money placed on derivatives other than margin money placed with bank</t>
        </is>
      </c>
      <c r="B96" s="49" t="inlineStr">
        <is>
          <t>NIL</t>
        </is>
      </c>
      <c r="G96" s="30" t="n"/>
    </row>
    <row r="97" ht="29" customHeight="1">
      <c r="A97" s="48" t="inlineStr">
        <is>
          <t>10. Value of investment made by other schemes under same management (Rs. In Lakhs)</t>
        </is>
      </c>
      <c r="B97" s="53" t="n">
        <v>13979.73</v>
      </c>
      <c r="G97" s="30" t="n"/>
    </row>
    <row r="98">
      <c r="A98" s="48" t="inlineStr">
        <is>
          <t>11. Number of instance of deviation In valuation of securities</t>
        </is>
      </c>
      <c r="B98" s="49" t="inlineStr">
        <is>
          <t>NIL</t>
        </is>
      </c>
      <c r="G98" s="30" t="n"/>
    </row>
    <row r="99" ht="15" customHeight="1" thickBot="1">
      <c r="A99" s="54" t="inlineStr">
        <is>
          <t>12. Total value and percentage of illiquid equity shares / securities</t>
        </is>
      </c>
      <c r="B99" s="55" t="inlineStr">
        <is>
          <t>NIL</t>
        </is>
      </c>
      <c r="C99" s="56" t="n"/>
      <c r="D99" s="56" t="n"/>
      <c r="E99" s="56" t="n"/>
      <c r="F99" s="56" t="n"/>
      <c r="G99" s="57" t="n"/>
    </row>
    <row r="101" ht="70" customHeight="1">
      <c r="A101" s="177" t="inlineStr">
        <is>
          <t>Scheme Name</t>
        </is>
      </c>
      <c r="B101" s="177" t="inlineStr">
        <is>
          <t>Risk- O - Meter</t>
        </is>
      </c>
      <c r="C101" s="177" t="inlineStr">
        <is>
          <t>Benchmark of the Scheme</t>
        </is>
      </c>
      <c r="D101" s="177" t="inlineStr">
        <is>
          <t>Benchmark Risk-o-meter</t>
        </is>
      </c>
    </row>
    <row r="102" ht="70" customHeight="1">
      <c r="A102" s="177" t="inlineStr">
        <is>
          <t>Edelweiss Low Duration Fund</t>
        </is>
      </c>
      <c r="B102" s="177" t="n"/>
      <c r="C102" s="177" t="inlineStr">
        <is>
          <t>CRISIL Low Duration Debt A-I Index (Tier I Benchmark)</t>
        </is>
      </c>
      <c r="D102" s="177" t="n"/>
      <c r="E102" t="inlineStr"/>
    </row>
  </sheetData>
  <mergeCells count="2">
    <mergeCell ref="A3:G3"/>
    <mergeCell ref="A4:G4"/>
  </mergeCells>
  <pageMargins left="0.7" right="0.7" top="0.75" bottom="0.75" header="0.3" footer="0.3"/>
  <pageSetup orientation="portrait" horizontalDpi="300" verticalDpi="300"/>
  <drawing xmlns:r="http://schemas.openxmlformats.org/officeDocument/2006/relationships" r:id="rId1"/>
</worksheet>
</file>

<file path=xl/worksheets/sheet50.xml><?xml version="1.0" encoding="utf-8"?>
<worksheet xmlns="http://schemas.openxmlformats.org/spreadsheetml/2006/main">
  <sheetPr>
    <outlinePr summaryBelow="1" summaryRight="1"/>
    <pageSetUpPr/>
  </sheetPr>
  <dimension ref="A1:H64"/>
  <sheetViews>
    <sheetView showGridLines="0" workbookViewId="0">
      <pane ySplit="6" topLeftCell="A7" activePane="bottomLeft" state="frozen"/>
      <selection activeCell="A7" sqref="A7"/>
      <selection pane="bottomLeft" activeCell="A7" sqref="A7"/>
    </sheetView>
  </sheetViews>
  <sheetFormatPr baseColWidth="8" defaultRowHeight="14.5"/>
  <cols>
    <col width="64.81640625" customWidth="1" min="1" max="1"/>
    <col width="22" customWidth="1" min="2" max="2"/>
    <col width="26.7265625" customWidth="1" min="3" max="3"/>
    <col width="22" customWidth="1" min="4" max="4"/>
    <col width="16.453125" customWidth="1" min="5" max="5"/>
    <col width="22" customWidth="1" min="6" max="6"/>
    <col width="5.54296875" bestFit="1" customWidth="1" style="2" min="7" max="7"/>
    <col width="70.26953125" bestFit="1" customWidth="1" min="12" max="12"/>
    <col width="10.81640625" bestFit="1" customWidth="1" min="13" max="13"/>
    <col width="10.54296875" bestFit="1" customWidth="1" min="14" max="14"/>
    <col width="12" bestFit="1" customWidth="1" min="15" max="15"/>
    <col width="12.54296875" customWidth="1" min="16" max="16"/>
  </cols>
  <sheetData>
    <row r="1">
      <c r="A1" s="85" t="inlineStr">
        <is>
          <t>Edelweiss Mutual Fund</t>
        </is>
      </c>
    </row>
    <row r="2" ht="29.5" customHeight="1" thickBot="1">
      <c r="A2" s="86" t="inlineStr">
        <is>
          <t xml:space="preserve">Edelweiss House, 10th Floor, Off. C.S.T. Road, Kalina, Santacruz (E), Mumbai 400098, Maharashtra  </t>
        </is>
      </c>
    </row>
    <row r="3" ht="36.75" customHeight="1">
      <c r="A3" s="148" t="inlineStr">
        <is>
          <t>PORTFOLIO STATEMENT OF EDEL BSE CAPITAL MARKETS &amp; INSURANCE ETF AS ON SEPTEMBER 30, 2025</t>
        </is>
      </c>
      <c r="B3" s="149" t="n"/>
      <c r="C3" s="149" t="n"/>
      <c r="D3" s="149" t="n"/>
      <c r="E3" s="149" t="n"/>
      <c r="F3" s="149" t="n"/>
      <c r="G3" s="150" t="n"/>
      <c r="H3" s="28">
        <f>HYPERLINK("[EDEL_HY Portfolio 30-Sep-2025 Final.xlsx]Index!A1","Index")</f>
        <v/>
      </c>
    </row>
    <row r="4" ht="19.5" customHeight="1">
      <c r="A4" s="151" t="inlineStr">
        <is>
          <t>(An open-ended exchange traded scheme replicating/tracking BSE Capital Markets &amp; Insurance Total Return Index.)</t>
        </is>
      </c>
      <c r="G4" s="51" t="n"/>
    </row>
    <row r="5">
      <c r="A5" s="29" t="n"/>
      <c r="G5" s="30" t="n"/>
    </row>
    <row r="6" ht="48" customHeight="1">
      <c r="A6" s="31" t="inlineStr">
        <is>
          <t>Name of the Instrument</t>
        </is>
      </c>
      <c r="B6" s="32" t="inlineStr">
        <is>
          <t>ISIN</t>
        </is>
      </c>
      <c r="C6" s="32" t="inlineStr">
        <is>
          <t>Rating/Industry</t>
        </is>
      </c>
      <c r="D6" s="152" t="inlineStr">
        <is>
          <t>Quantity</t>
        </is>
      </c>
      <c r="E6" s="34" t="inlineStr">
        <is>
          <t>Market/Fair Value(Rs. In Lacs)</t>
        </is>
      </c>
      <c r="F6" s="34" t="inlineStr">
        <is>
          <t>% to Net Assets</t>
        </is>
      </c>
      <c r="G6" s="35" t="inlineStr">
        <is>
          <t>YIELD</t>
        </is>
      </c>
    </row>
    <row r="7">
      <c r="A7" s="36" t="n"/>
      <c r="B7" s="16" t="n"/>
      <c r="C7" s="16" t="n"/>
      <c r="D7" s="153" t="n"/>
      <c r="E7" s="154" t="n"/>
      <c r="F7" s="155" t="n"/>
      <c r="G7" s="37" t="n"/>
    </row>
    <row r="8">
      <c r="A8" s="40" t="inlineStr">
        <is>
          <t>Equity &amp; Equity related</t>
        </is>
      </c>
      <c r="B8" s="17" t="n"/>
      <c r="C8" s="17" t="n"/>
      <c r="D8" s="156" t="n"/>
      <c r="E8" s="7" t="n"/>
      <c r="F8" s="8" t="n"/>
      <c r="G8" s="39" t="n"/>
    </row>
    <row r="9">
      <c r="A9" s="40" t="inlineStr">
        <is>
          <t>(a)Listed / Awaiting listing on Stock Exchanges</t>
        </is>
      </c>
      <c r="B9" s="17" t="n"/>
      <c r="C9" s="17" t="n"/>
      <c r="D9" s="156" t="n"/>
      <c r="E9" s="7" t="n"/>
      <c r="F9" s="8" t="n"/>
      <c r="G9" s="39" t="n"/>
    </row>
    <row r="10">
      <c r="A10" s="38" t="inlineStr">
        <is>
          <t>SBI Life Insurance Company Ltd.</t>
        </is>
      </c>
      <c r="B10" s="17" t="inlineStr">
        <is>
          <t>INE123W01016</t>
        </is>
      </c>
      <c r="C10" s="17" t="inlineStr">
        <is>
          <t>Insurance</t>
        </is>
      </c>
      <c r="D10" s="156" t="n">
        <v>10442</v>
      </c>
      <c r="E10" s="7" t="n">
        <v>187.01</v>
      </c>
      <c r="F10" s="8" t="n">
        <v>0.0994</v>
      </c>
      <c r="G10" s="39" t="n"/>
    </row>
    <row r="11">
      <c r="A11" s="38" t="inlineStr">
        <is>
          <t>HDFC Life Insurance Company Ltd.</t>
        </is>
      </c>
      <c r="B11" s="17" t="inlineStr">
        <is>
          <t>INE795G01014</t>
        </is>
      </c>
      <c r="C11" s="17" t="inlineStr">
        <is>
          <t>Insurance</t>
        </is>
      </c>
      <c r="D11" s="156" t="n">
        <v>24615</v>
      </c>
      <c r="E11" s="7" t="n">
        <v>186.2</v>
      </c>
      <c r="F11" s="8" t="n">
        <v>0.099</v>
      </c>
      <c r="G11" s="39" t="n"/>
    </row>
    <row r="12">
      <c r="A12" s="38" t="inlineStr">
        <is>
          <t>HDFC Asset Management Company Ltd.</t>
        </is>
      </c>
      <c r="B12" s="17" t="inlineStr">
        <is>
          <t>INE127D01025</t>
        </is>
      </c>
      <c r="C12" s="17" t="inlineStr">
        <is>
          <t>Capital Markets</t>
        </is>
      </c>
      <c r="D12" s="156" t="n">
        <v>3302</v>
      </c>
      <c r="E12" s="7" t="n">
        <v>182.62</v>
      </c>
      <c r="F12" s="8" t="n">
        <v>0.09710000000000001</v>
      </c>
      <c r="G12" s="39" t="n"/>
    </row>
    <row r="13">
      <c r="A13" s="38" t="inlineStr">
        <is>
          <t>ICICI Lombard General Insurance Co. Ltd.</t>
        </is>
      </c>
      <c r="B13" s="17" t="inlineStr">
        <is>
          <t>INE765G01017</t>
        </is>
      </c>
      <c r="C13" s="17" t="inlineStr">
        <is>
          <t>Insurance</t>
        </is>
      </c>
      <c r="D13" s="156" t="n">
        <v>9202</v>
      </c>
      <c r="E13" s="7" t="n">
        <v>173.83</v>
      </c>
      <c r="F13" s="8" t="n">
        <v>0.0924</v>
      </c>
      <c r="G13" s="39" t="n"/>
    </row>
    <row r="14">
      <c r="A14" s="38" t="inlineStr">
        <is>
          <t>Max Financial Services Ltd.</t>
        </is>
      </c>
      <c r="B14" s="17" t="inlineStr">
        <is>
          <t>INE180A01020</t>
        </is>
      </c>
      <c r="C14" s="17" t="inlineStr">
        <is>
          <t>Insurance</t>
        </is>
      </c>
      <c r="D14" s="156" t="n">
        <v>10114</v>
      </c>
      <c r="E14" s="7" t="n">
        <v>159.33</v>
      </c>
      <c r="F14" s="8" t="n">
        <v>0.0847</v>
      </c>
      <c r="G14" s="39" t="n"/>
    </row>
    <row r="15">
      <c r="A15" s="38" t="inlineStr">
        <is>
          <t>Multi Commodity Exchange Of India Ltd.</t>
        </is>
      </c>
      <c r="B15" s="17" t="inlineStr">
        <is>
          <t>INE745G01035</t>
        </is>
      </c>
      <c r="C15" s="17" t="inlineStr">
        <is>
          <t>Capital Markets</t>
        </is>
      </c>
      <c r="D15" s="156" t="n">
        <v>1967</v>
      </c>
      <c r="E15" s="7" t="n">
        <v>153.36</v>
      </c>
      <c r="F15" s="8" t="n">
        <v>0.0815</v>
      </c>
      <c r="G15" s="39" t="n"/>
    </row>
    <row r="16">
      <c r="A16" s="38" t="inlineStr">
        <is>
          <t>360 One Wam Ltd.</t>
        </is>
      </c>
      <c r="B16" s="17" t="inlineStr">
        <is>
          <t>INE466L01038</t>
        </is>
      </c>
      <c r="C16" s="17" t="inlineStr">
        <is>
          <t>Capital Markets</t>
        </is>
      </c>
      <c r="D16" s="156" t="n">
        <v>8914</v>
      </c>
      <c r="E16" s="7" t="n">
        <v>91.25</v>
      </c>
      <c r="F16" s="8" t="n">
        <v>0.0485</v>
      </c>
      <c r="G16" s="39" t="n"/>
    </row>
    <row r="17">
      <c r="A17" s="38" t="inlineStr">
        <is>
          <t>ICICI Prudential Life Insurance Co Ltd.</t>
        </is>
      </c>
      <c r="B17" s="17" t="inlineStr">
        <is>
          <t>INE726G01019</t>
        </is>
      </c>
      <c r="C17" s="17" t="inlineStr">
        <is>
          <t>Insurance</t>
        </is>
      </c>
      <c r="D17" s="156" t="n">
        <v>15061</v>
      </c>
      <c r="E17" s="7" t="n">
        <v>89.65000000000001</v>
      </c>
      <c r="F17" s="8" t="n">
        <v>0.0477</v>
      </c>
      <c r="G17" s="39" t="n"/>
    </row>
    <row r="18">
      <c r="A18" s="38" t="inlineStr">
        <is>
          <t>Computer Age Management Services Ltd.</t>
        </is>
      </c>
      <c r="B18" s="17" t="inlineStr">
        <is>
          <t>INE596I01012</t>
        </is>
      </c>
      <c r="C18" s="17" t="inlineStr">
        <is>
          <t>Capital Markets</t>
        </is>
      </c>
      <c r="D18" s="156" t="n">
        <v>1851</v>
      </c>
      <c r="E18" s="7" t="n">
        <v>69.59999999999999</v>
      </c>
      <c r="F18" s="8" t="n">
        <v>0.037</v>
      </c>
      <c r="G18" s="39" t="n"/>
    </row>
    <row r="19">
      <c r="A19" s="38" t="inlineStr">
        <is>
          <t>Life Insurance Corporation of India</t>
        </is>
      </c>
      <c r="B19" s="17" t="inlineStr">
        <is>
          <t>INE0J1Y01017</t>
        </is>
      </c>
      <c r="C19" s="17" t="inlineStr">
        <is>
          <t>Insurance</t>
        </is>
      </c>
      <c r="D19" s="156" t="n">
        <v>7317</v>
      </c>
      <c r="E19" s="7" t="n">
        <v>65.81999999999999</v>
      </c>
      <c r="F19" s="8" t="n">
        <v>0.035</v>
      </c>
      <c r="G19" s="39" t="n"/>
    </row>
    <row r="20">
      <c r="A20" s="38" t="inlineStr">
        <is>
          <t>Nippon Life India Asset Management Ltd.</t>
        </is>
      </c>
      <c r="B20" s="17" t="inlineStr">
        <is>
          <t>INE298J01013</t>
        </is>
      </c>
      <c r="C20" s="17" t="inlineStr">
        <is>
          <t>Capital Markets</t>
        </is>
      </c>
      <c r="D20" s="156" t="n">
        <v>6866</v>
      </c>
      <c r="E20" s="7" t="n">
        <v>59.61</v>
      </c>
      <c r="F20" s="8" t="n">
        <v>0.0317</v>
      </c>
      <c r="G20" s="39" t="n"/>
    </row>
    <row r="21">
      <c r="A21" s="38" t="inlineStr">
        <is>
          <t>KFIN Technologies Ltd.</t>
        </is>
      </c>
      <c r="B21" s="17" t="inlineStr">
        <is>
          <t>INE138Y01010</t>
        </is>
      </c>
      <c r="C21" s="17" t="inlineStr">
        <is>
          <t>Capital Markets</t>
        </is>
      </c>
      <c r="D21" s="156" t="n">
        <v>5112</v>
      </c>
      <c r="E21" s="7" t="n">
        <v>53.79</v>
      </c>
      <c r="F21" s="8" t="n">
        <v>0.0286</v>
      </c>
      <c r="G21" s="39" t="n"/>
    </row>
    <row r="22">
      <c r="A22" s="38" t="inlineStr">
        <is>
          <t>Motilal Oswal Financial Services Ltd.</t>
        </is>
      </c>
      <c r="B22" s="17" t="inlineStr">
        <is>
          <t>INE338I01027</t>
        </is>
      </c>
      <c r="C22" s="17" t="inlineStr">
        <is>
          <t>Capital Markets</t>
        </is>
      </c>
      <c r="D22" s="156" t="n">
        <v>6004</v>
      </c>
      <c r="E22" s="7" t="n">
        <v>53.7</v>
      </c>
      <c r="F22" s="8" t="n">
        <v>0.0286</v>
      </c>
      <c r="G22" s="39" t="n"/>
    </row>
    <row r="23">
      <c r="A23" s="38" t="inlineStr">
        <is>
          <t>Angel One Ltd.</t>
        </is>
      </c>
      <c r="B23" s="17" t="inlineStr">
        <is>
          <t>INE732I01013</t>
        </is>
      </c>
      <c r="C23" s="17" t="inlineStr">
        <is>
          <t>Capital Markets</t>
        </is>
      </c>
      <c r="D23" s="156" t="n">
        <v>2479</v>
      </c>
      <c r="E23" s="7" t="n">
        <v>52.86</v>
      </c>
      <c r="F23" s="8" t="n">
        <v>0.0281</v>
      </c>
      <c r="G23" s="39" t="n"/>
    </row>
    <row r="24">
      <c r="A24" s="38" t="inlineStr">
        <is>
          <t>General Insurance Corporation of India</t>
        </is>
      </c>
      <c r="B24" s="17" t="inlineStr">
        <is>
          <t>INE481Y01014</t>
        </is>
      </c>
      <c r="C24" s="17" t="inlineStr">
        <is>
          <t>Insurance</t>
        </is>
      </c>
      <c r="D24" s="156" t="n">
        <v>12177</v>
      </c>
      <c r="E24" s="7" t="n">
        <v>44.87</v>
      </c>
      <c r="F24" s="8" t="n">
        <v>0.0239</v>
      </c>
      <c r="G24" s="39" t="n"/>
    </row>
    <row r="25">
      <c r="A25" s="38" t="inlineStr">
        <is>
          <t>Indian Energy Exchange Ltd.</t>
        </is>
      </c>
      <c r="B25" s="17" t="inlineStr">
        <is>
          <t>INE022Q01020</t>
        </is>
      </c>
      <c r="C25" s="17" t="inlineStr">
        <is>
          <t>Capital Markets</t>
        </is>
      </c>
      <c r="D25" s="156" t="n">
        <v>30835</v>
      </c>
      <c r="E25" s="7" t="n">
        <v>42.92</v>
      </c>
      <c r="F25" s="8" t="n">
        <v>0.0228</v>
      </c>
      <c r="G25" s="39" t="n"/>
    </row>
    <row r="26">
      <c r="A26" s="38" t="inlineStr">
        <is>
          <t>Anand Rathi Wealth Ltd.</t>
        </is>
      </c>
      <c r="B26" s="17" t="inlineStr">
        <is>
          <t>INE463V01026</t>
        </is>
      </c>
      <c r="C26" s="17" t="inlineStr">
        <is>
          <t>Capital Markets</t>
        </is>
      </c>
      <c r="D26" s="156" t="n">
        <v>1505</v>
      </c>
      <c r="E26" s="7" t="n">
        <v>42.51</v>
      </c>
      <c r="F26" s="8" t="n">
        <v>0.0226</v>
      </c>
      <c r="G26" s="39" t="n"/>
    </row>
    <row r="27">
      <c r="A27" s="38" t="inlineStr">
        <is>
          <t>Star Health &amp; Allied Insurance Co Ltd.</t>
        </is>
      </c>
      <c r="B27" s="17" t="inlineStr">
        <is>
          <t>INE575P01011</t>
        </is>
      </c>
      <c r="C27" s="17" t="inlineStr">
        <is>
          <t>Insurance</t>
        </is>
      </c>
      <c r="D27" s="156" t="n">
        <v>8842</v>
      </c>
      <c r="E27" s="7" t="n">
        <v>39.52</v>
      </c>
      <c r="F27" s="8" t="n">
        <v>0.021</v>
      </c>
      <c r="G27" s="39" t="n"/>
    </row>
    <row r="28">
      <c r="A28" s="38" t="inlineStr">
        <is>
          <t>Nuvama Wealth Management Ltd.</t>
        </is>
      </c>
      <c r="B28" s="17" t="inlineStr">
        <is>
          <t>INE531F01015</t>
        </is>
      </c>
      <c r="C28" s="17" t="inlineStr">
        <is>
          <t>Capital Markets</t>
        </is>
      </c>
      <c r="D28" s="156" t="n">
        <v>584</v>
      </c>
      <c r="E28" s="7" t="n">
        <v>36.81</v>
      </c>
      <c r="F28" s="8" t="n">
        <v>0.0196</v>
      </c>
      <c r="G28" s="39" t="n"/>
    </row>
    <row r="29">
      <c r="A29" s="38" t="inlineStr">
        <is>
          <t>Go Digit General Insurance Ltd.</t>
        </is>
      </c>
      <c r="B29" s="17" t="inlineStr">
        <is>
          <t>INE03JT01014</t>
        </is>
      </c>
      <c r="C29" s="17" t="inlineStr">
        <is>
          <t>Insurance</t>
        </is>
      </c>
      <c r="D29" s="156" t="n">
        <v>9613</v>
      </c>
      <c r="E29" s="7" t="n">
        <v>33.11</v>
      </c>
      <c r="F29" s="8" t="n">
        <v>0.0176</v>
      </c>
      <c r="G29" s="39" t="n"/>
    </row>
    <row r="30">
      <c r="A30" s="38" t="inlineStr">
        <is>
          <t>Aditya Birla Sun Life AMC Ltd.</t>
        </is>
      </c>
      <c r="B30" s="17" t="inlineStr">
        <is>
          <t>INE404A01024</t>
        </is>
      </c>
      <c r="C30" s="17" t="inlineStr">
        <is>
          <t>Capital Markets</t>
        </is>
      </c>
      <c r="D30" s="156" t="n">
        <v>2782</v>
      </c>
      <c r="E30" s="7" t="n">
        <v>21.99</v>
      </c>
      <c r="F30" s="8" t="n">
        <v>0.0117</v>
      </c>
      <c r="G30" s="39" t="n"/>
    </row>
    <row r="31">
      <c r="A31" s="38" t="inlineStr">
        <is>
          <t>UTI Asset Management Company Ltd.</t>
        </is>
      </c>
      <c r="B31" s="17" t="inlineStr">
        <is>
          <t>INE094J01016</t>
        </is>
      </c>
      <c r="C31" s="17" t="inlineStr">
        <is>
          <t>Capital Markets</t>
        </is>
      </c>
      <c r="D31" s="156" t="n">
        <v>1581</v>
      </c>
      <c r="E31" s="7" t="n">
        <v>20.61</v>
      </c>
      <c r="F31" s="8" t="n">
        <v>0.011</v>
      </c>
      <c r="G31" s="39" t="n"/>
    </row>
    <row r="32">
      <c r="A32" s="38" t="inlineStr">
        <is>
          <t>The New India Assurance Company Ltd.</t>
        </is>
      </c>
      <c r="B32" s="17" t="inlineStr">
        <is>
          <t>INE470Y01017</t>
        </is>
      </c>
      <c r="C32" s="17" t="inlineStr">
        <is>
          <t>Insurance</t>
        </is>
      </c>
      <c r="D32" s="156" t="n">
        <v>9532</v>
      </c>
      <c r="E32" s="7" t="n">
        <v>18.02</v>
      </c>
      <c r="F32" s="8" t="n">
        <v>0.009599999999999999</v>
      </c>
      <c r="G32" s="39" t="n"/>
    </row>
    <row r="33">
      <c r="A33" s="40" t="inlineStr">
        <is>
          <t>Sub Total</t>
        </is>
      </c>
      <c r="B33" s="18" t="n"/>
      <c r="C33" s="18" t="n"/>
      <c r="D33" s="157" t="n"/>
      <c r="E33" s="20" t="n">
        <v>1878.99</v>
      </c>
      <c r="F33" s="21" t="n">
        <v>0.9991</v>
      </c>
      <c r="G33" s="41" t="n"/>
    </row>
    <row r="34">
      <c r="A34" s="40" t="inlineStr">
        <is>
          <t>(b) Unlisted</t>
        </is>
      </c>
      <c r="B34" s="17" t="n"/>
      <c r="C34" s="17" t="n"/>
      <c r="D34" s="156" t="n"/>
      <c r="E34" s="7" t="n"/>
      <c r="F34" s="8" t="n"/>
      <c r="G34" s="39" t="n"/>
    </row>
    <row r="35">
      <c r="A35" s="40" t="inlineStr">
        <is>
          <t>Sub Total</t>
        </is>
      </c>
      <c r="B35" s="17" t="n"/>
      <c r="C35" s="17" t="n"/>
      <c r="D35" s="156" t="n"/>
      <c r="E35" s="22" t="inlineStr">
        <is>
          <t>NIL</t>
        </is>
      </c>
      <c r="F35" s="23" t="inlineStr">
        <is>
          <t>NIL</t>
        </is>
      </c>
      <c r="G35" s="39" t="n"/>
    </row>
    <row r="36">
      <c r="A36" s="42" t="inlineStr">
        <is>
          <t>TOTAL</t>
        </is>
      </c>
      <c r="B36" s="145" t="n"/>
      <c r="C36" s="145" t="n"/>
      <c r="D36" s="158" t="n"/>
      <c r="E36" s="14" t="n">
        <v>1878.99</v>
      </c>
      <c r="F36" s="15" t="n">
        <v>0.9991</v>
      </c>
      <c r="G36" s="41" t="n"/>
    </row>
    <row r="37">
      <c r="A37" s="38" t="n"/>
      <c r="B37" s="17" t="n"/>
      <c r="C37" s="17" t="n"/>
      <c r="D37" s="156" t="n"/>
      <c r="E37" s="7" t="n"/>
      <c r="F37" s="8" t="n"/>
      <c r="G37" s="39" t="n"/>
    </row>
    <row r="38">
      <c r="A38" s="38" t="inlineStr">
        <is>
          <t>Accrued Interest</t>
        </is>
      </c>
      <c r="B38" s="17" t="n"/>
      <c r="C38" s="17" t="n"/>
      <c r="D38" s="156" t="n"/>
      <c r="E38" s="7" t="n">
        <v>0</v>
      </c>
      <c r="F38" s="59" t="inlineStr">
        <is>
          <t>$0.00%</t>
        </is>
      </c>
      <c r="G38" s="39" t="n"/>
    </row>
    <row r="39">
      <c r="A39" s="38" t="inlineStr">
        <is>
          <t>Net Receivables/(Payables)</t>
        </is>
      </c>
      <c r="B39" s="17" t="n"/>
      <c r="C39" s="17" t="n"/>
      <c r="D39" s="156" t="n"/>
      <c r="E39" s="7" t="n">
        <v>1.88</v>
      </c>
      <c r="F39" s="8" t="n">
        <v>0.0009</v>
      </c>
      <c r="G39" s="39" t="n"/>
    </row>
    <row r="40">
      <c r="A40" s="45" t="inlineStr">
        <is>
          <t>GRAND TOTAL</t>
        </is>
      </c>
      <c r="B40" s="19" t="n"/>
      <c r="C40" s="19" t="n"/>
      <c r="D40" s="161" t="n"/>
      <c r="E40" s="14" t="n">
        <v>1880.87</v>
      </c>
      <c r="F40" s="15" t="n">
        <v>1</v>
      </c>
      <c r="G40" s="46" t="n"/>
    </row>
    <row r="41">
      <c r="A41" s="29" t="n"/>
      <c r="G41" s="30" t="n"/>
    </row>
    <row r="42">
      <c r="A42" s="47" t="inlineStr">
        <is>
          <t xml:space="preserve">$ Less than 0.01% of Net Asset Value </t>
        </is>
      </c>
      <c r="G42" s="30" t="n"/>
    </row>
    <row r="43">
      <c r="A43" s="29" t="n"/>
      <c r="G43" s="30" t="n"/>
    </row>
    <row r="44">
      <c r="A44" s="29" t="n"/>
      <c r="G44" s="30" t="n"/>
    </row>
    <row r="45">
      <c r="A45" s="47" t="inlineStr">
        <is>
          <t>Notes:</t>
        </is>
      </c>
      <c r="G45" s="30" t="n"/>
    </row>
    <row r="46">
      <c r="A46" s="48" t="inlineStr">
        <is>
          <t>1. Security in default beyond its maturiy date</t>
        </is>
      </c>
      <c r="B46" s="49" t="inlineStr">
        <is>
          <t>NIL</t>
        </is>
      </c>
      <c r="G46" s="30" t="n"/>
    </row>
    <row r="47">
      <c r="A47" s="29" t="inlineStr">
        <is>
          <t>2. Net Asset Value (Rs. per unit)</t>
        </is>
      </c>
      <c r="G47" s="30" t="n"/>
    </row>
    <row r="48">
      <c r="A48" s="29" t="inlineStr">
        <is>
          <t>Plan /option (Face Value 10)</t>
        </is>
      </c>
      <c r="B48" s="49" t="inlineStr">
        <is>
          <t>As on</t>
        </is>
      </c>
      <c r="C48" s="49" t="inlineStr">
        <is>
          <t>As on</t>
        </is>
      </c>
      <c r="G48" s="30" t="n"/>
    </row>
    <row r="49">
      <c r="A49" s="29" t="n"/>
      <c r="B49" s="50" t="n">
        <v>45747</v>
      </c>
      <c r="C49" s="50" t="n">
        <v>45930</v>
      </c>
      <c r="G49" s="30" t="n"/>
    </row>
    <row r="50">
      <c r="A50" s="29" t="inlineStr">
        <is>
          <t>Regular Plan  Growth Option</t>
        </is>
      </c>
      <c r="B50" t="n">
        <v>19.1564</v>
      </c>
      <c r="C50" t="n">
        <v>22.5745</v>
      </c>
      <c r="G50" s="51" t="n"/>
    </row>
    <row r="51">
      <c r="A51" s="29" t="n"/>
      <c r="G51" s="51" t="n"/>
    </row>
    <row r="52">
      <c r="A52" s="29" t="inlineStr">
        <is>
          <t xml:space="preserve">3. Total Dividend (Net) declared during the half year period </t>
        </is>
      </c>
      <c r="B52" s="49" t="inlineStr">
        <is>
          <t>NIL</t>
        </is>
      </c>
      <c r="G52" s="30" t="n"/>
    </row>
    <row r="53">
      <c r="A53" s="29" t="inlineStr">
        <is>
          <t>4. Bonus was declared during the half year period</t>
        </is>
      </c>
      <c r="B53" s="49" t="inlineStr">
        <is>
          <t>NIL</t>
        </is>
      </c>
      <c r="G53" s="30" t="n"/>
    </row>
    <row r="54" ht="17.5" customHeight="1">
      <c r="A54" s="48" t="inlineStr">
        <is>
          <t>5. Investment in Repo of Corporate Debt Securities as at September 30, 2025</t>
        </is>
      </c>
      <c r="B54" s="49" t="inlineStr">
        <is>
          <t>NIL</t>
        </is>
      </c>
      <c r="G54" s="30" t="n"/>
    </row>
    <row r="55">
      <c r="A55" s="48" t="inlineStr">
        <is>
          <t>6. Investment in foreign securities/ADRs/GDRs as at September 30,2025</t>
        </is>
      </c>
      <c r="B55" s="49" t="inlineStr">
        <is>
          <t>NIL</t>
        </is>
      </c>
      <c r="G55" s="30" t="n"/>
    </row>
    <row r="56">
      <c r="A56" s="29" t="inlineStr">
        <is>
          <t>7. Portfolio Turnover Ratio</t>
        </is>
      </c>
      <c r="B56" s="52" t="n">
        <v>0.4957</v>
      </c>
      <c r="G56" s="30" t="n"/>
    </row>
    <row r="57" ht="33.65" customHeight="1">
      <c r="A57" s="48" t="inlineStr">
        <is>
          <t>8. Total gross exposure to derivative instruments (excluding reversed positions) as at September 30, 2025 (Rs. in Lakhs)</t>
        </is>
      </c>
      <c r="B57" s="49" t="inlineStr">
        <is>
          <t>NIL</t>
        </is>
      </c>
      <c r="G57" s="30" t="n"/>
    </row>
    <row r="58" ht="29" customHeight="1">
      <c r="A58" s="48" t="inlineStr">
        <is>
          <t>9. Margin Deposits includes Margin money placed on derivatives other than margin money placed with bank</t>
        </is>
      </c>
      <c r="B58" s="49" t="inlineStr">
        <is>
          <t>NIL</t>
        </is>
      </c>
      <c r="G58" s="30" t="n"/>
    </row>
    <row r="59" ht="29" customHeight="1">
      <c r="A59" s="48" t="inlineStr">
        <is>
          <t>10. Value of investment made by other schemes under same management (Rs. In Lakhs)</t>
        </is>
      </c>
      <c r="B59" s="49" t="inlineStr">
        <is>
          <t>NIL</t>
        </is>
      </c>
      <c r="G59" s="30" t="n"/>
    </row>
    <row r="60">
      <c r="A60" s="48" t="inlineStr">
        <is>
          <t>11. Number of instance of deviation In valuation of securities</t>
        </is>
      </c>
      <c r="B60" s="49" t="inlineStr">
        <is>
          <t>NIL</t>
        </is>
      </c>
      <c r="G60" s="30" t="n"/>
    </row>
    <row r="61" ht="15" customHeight="1" thickBot="1">
      <c r="A61" s="54" t="inlineStr">
        <is>
          <t>12. Total value and percentage of illiquid equity shares / securities</t>
        </is>
      </c>
      <c r="B61" s="55" t="inlineStr">
        <is>
          <t>NIL</t>
        </is>
      </c>
      <c r="C61" s="56" t="n"/>
      <c r="D61" s="56" t="n"/>
      <c r="E61" s="56" t="n"/>
      <c r="F61" s="56" t="n"/>
      <c r="G61" s="57" t="n"/>
    </row>
    <row r="63" ht="70" customHeight="1">
      <c r="A63" s="177" t="inlineStr">
        <is>
          <t>Scheme Name</t>
        </is>
      </c>
      <c r="B63" s="177" t="inlineStr">
        <is>
          <t>Risk- O - Meter</t>
        </is>
      </c>
      <c r="C63" s="177" t="inlineStr">
        <is>
          <t>Benchmark of the Scheme</t>
        </is>
      </c>
      <c r="D63" s="177" t="inlineStr">
        <is>
          <t>Benchmark Risk-o-meter</t>
        </is>
      </c>
    </row>
    <row r="64" ht="70" customHeight="1">
      <c r="A64" s="177" t="inlineStr">
        <is>
          <t>Edelweiss BSE Capital Markets &amp; Insurance ETF</t>
        </is>
      </c>
      <c r="B64" s="177" t="n"/>
      <c r="C64" s="177" t="inlineStr">
        <is>
          <t>BSE Capital Markets &amp; Insurance TRI</t>
        </is>
      </c>
      <c r="D64" s="177" t="n"/>
      <c r="E64" t="inlineStr"/>
    </row>
  </sheetData>
  <mergeCells count="2">
    <mergeCell ref="A3:G3"/>
    <mergeCell ref="A4:G4"/>
  </mergeCells>
  <pageMargins left="0.7" right="0.7" top="0.75" bottom="0.75" header="0.3" footer="0.3"/>
  <pageSetup orientation="portrait" horizontalDpi="300" verticalDpi="300"/>
  <drawing xmlns:r="http://schemas.openxmlformats.org/officeDocument/2006/relationships" r:id="rId1"/>
</worksheet>
</file>

<file path=xl/worksheets/sheet51.xml><?xml version="1.0" encoding="utf-8"?>
<worksheet xmlns="http://schemas.openxmlformats.org/spreadsheetml/2006/main">
  <sheetPr>
    <outlinePr summaryBelow="1" summaryRight="1"/>
    <pageSetUpPr/>
  </sheetPr>
  <dimension ref="A1:H71"/>
  <sheetViews>
    <sheetView showGridLines="0" workbookViewId="0">
      <pane ySplit="6" topLeftCell="A7" activePane="bottomLeft" state="frozen"/>
      <selection activeCell="A7" sqref="A7"/>
      <selection pane="bottomLeft" activeCell="A7" sqref="A7"/>
    </sheetView>
  </sheetViews>
  <sheetFormatPr baseColWidth="8" defaultRowHeight="14.5"/>
  <cols>
    <col width="63.54296875" customWidth="1" min="1" max="1"/>
    <col width="22" customWidth="1" min="2" max="2"/>
    <col width="26.7265625" customWidth="1" min="3" max="3"/>
    <col width="22" customWidth="1" min="4" max="4"/>
    <col width="16.453125" customWidth="1" min="5" max="5"/>
    <col width="22" customWidth="1" min="6" max="6"/>
    <col width="6.1796875" bestFit="1" customWidth="1" style="2" min="7" max="7"/>
    <col width="70.26953125" bestFit="1" customWidth="1" min="12" max="12"/>
    <col width="10.81640625" bestFit="1" customWidth="1" min="13" max="13"/>
    <col width="10.54296875" bestFit="1" customWidth="1" min="14" max="14"/>
    <col width="12" bestFit="1" customWidth="1" min="15" max="15"/>
    <col width="12.54296875" customWidth="1" min="16" max="16"/>
  </cols>
  <sheetData>
    <row r="1">
      <c r="A1" s="85" t="inlineStr">
        <is>
          <t>Edelweiss Mutual Fund</t>
        </is>
      </c>
    </row>
    <row r="2" ht="29.5" customHeight="1" thickBot="1">
      <c r="A2" s="86" t="inlineStr">
        <is>
          <t xml:space="preserve">Edelweiss House, 10th Floor, Off. C.S.T. Road, Kalina, Santacruz (E), Mumbai 400098, Maharashtra  </t>
        </is>
      </c>
    </row>
    <row r="3" ht="25.5" customHeight="1">
      <c r="A3" s="148" t="inlineStr">
        <is>
          <t>PORTFOLIO STATEMENT OF EDELWEISS BSE INTERNET ECONOMY INDEX FUND AS ON SEPTEMBER 30, 2025</t>
        </is>
      </c>
      <c r="B3" s="149" t="n"/>
      <c r="C3" s="149" t="n"/>
      <c r="D3" s="149" t="n"/>
      <c r="E3" s="149" t="n"/>
      <c r="F3" s="149" t="n"/>
      <c r="G3" s="150" t="n"/>
      <c r="H3" s="28">
        <f>HYPERLINK("[EDEL_HY Portfolio 30-Sep-2025 Final.xlsx]Index!A1","Index")</f>
        <v/>
      </c>
    </row>
    <row r="4" ht="19.5" customHeight="1">
      <c r="A4" s="151" t="inlineStr">
        <is>
          <t>(An open-ended index scheme replicating BSE Internet Economy Index)</t>
        </is>
      </c>
      <c r="G4" s="51" t="n"/>
    </row>
    <row r="5">
      <c r="A5" s="29" t="n"/>
      <c r="G5" s="30" t="n"/>
    </row>
    <row r="6" ht="48" customHeight="1">
      <c r="A6" s="31" t="inlineStr">
        <is>
          <t>Name of the Instrument</t>
        </is>
      </c>
      <c r="B6" s="32" t="inlineStr">
        <is>
          <t>ISIN</t>
        </is>
      </c>
      <c r="C6" s="32" t="inlineStr">
        <is>
          <t>Rating/Industry</t>
        </is>
      </c>
      <c r="D6" s="152" t="inlineStr">
        <is>
          <t>Quantity</t>
        </is>
      </c>
      <c r="E6" s="34" t="inlineStr">
        <is>
          <t>Market/Fair Value(Rs. In Lacs)</t>
        </is>
      </c>
      <c r="F6" s="34" t="inlineStr">
        <is>
          <t>% to Net Assets</t>
        </is>
      </c>
      <c r="G6" s="35" t="inlineStr">
        <is>
          <t>YIELD</t>
        </is>
      </c>
    </row>
    <row r="7">
      <c r="A7" s="36" t="n"/>
      <c r="B7" s="16" t="n"/>
      <c r="C7" s="16" t="n"/>
      <c r="D7" s="153" t="n"/>
      <c r="E7" s="154" t="n"/>
      <c r="F7" s="155" t="n"/>
      <c r="G7" s="37" t="n"/>
    </row>
    <row r="8">
      <c r="A8" s="40" t="inlineStr">
        <is>
          <t>Equity &amp; Equity related</t>
        </is>
      </c>
      <c r="B8" s="17" t="n"/>
      <c r="C8" s="17" t="n"/>
      <c r="D8" s="156" t="n"/>
      <c r="E8" s="7" t="n"/>
      <c r="F8" s="8" t="n"/>
      <c r="G8" s="39" t="n"/>
    </row>
    <row r="9">
      <c r="A9" s="40" t="inlineStr">
        <is>
          <t>(a)Listed / Awaiting listing on Stock Exchanges</t>
        </is>
      </c>
      <c r="B9" s="17" t="n"/>
      <c r="C9" s="17" t="n"/>
      <c r="D9" s="156" t="n"/>
      <c r="E9" s="7" t="n"/>
      <c r="F9" s="8" t="n"/>
      <c r="G9" s="39" t="n"/>
    </row>
    <row r="10">
      <c r="A10" s="38" t="inlineStr">
        <is>
          <t>Eternal Ltd.</t>
        </is>
      </c>
      <c r="B10" s="17" t="inlineStr">
        <is>
          <t>INE758T01015</t>
        </is>
      </c>
      <c r="C10" s="17" t="inlineStr">
        <is>
          <t>Retailing</t>
        </is>
      </c>
      <c r="D10" s="156" t="n">
        <v>126418</v>
      </c>
      <c r="E10" s="7" t="n">
        <v>411.49</v>
      </c>
      <c r="F10" s="8" t="n">
        <v>0.1552</v>
      </c>
      <c r="G10" s="39" t="n"/>
    </row>
    <row r="11">
      <c r="A11" s="38" t="inlineStr">
        <is>
          <t>Bharti Airtel Ltd.</t>
        </is>
      </c>
      <c r="B11" s="17" t="inlineStr">
        <is>
          <t>INE397D01024</t>
        </is>
      </c>
      <c r="C11" s="17" t="inlineStr">
        <is>
          <t>Telecom - Services</t>
        </is>
      </c>
      <c r="D11" s="156" t="n">
        <v>21673</v>
      </c>
      <c r="E11" s="7" t="n">
        <v>407.11</v>
      </c>
      <c r="F11" s="8" t="n">
        <v>0.1535</v>
      </c>
      <c r="G11" s="39" t="n"/>
    </row>
    <row r="12">
      <c r="A12" s="38" t="inlineStr">
        <is>
          <t>PB Fintech Ltd.</t>
        </is>
      </c>
      <c r="B12" s="17" t="inlineStr">
        <is>
          <t>INE417T01026</t>
        </is>
      </c>
      <c r="C12" s="17" t="inlineStr">
        <is>
          <t>Financial Technology (Fintech)</t>
        </is>
      </c>
      <c r="D12" s="156" t="n">
        <v>14661</v>
      </c>
      <c r="E12" s="7" t="n">
        <v>249.53</v>
      </c>
      <c r="F12" s="8" t="n">
        <v>0.0941</v>
      </c>
      <c r="G12" s="39" t="n"/>
    </row>
    <row r="13">
      <c r="A13" s="38" t="inlineStr">
        <is>
          <t>Info Edge (India) Ltd.</t>
        </is>
      </c>
      <c r="B13" s="17" t="inlineStr">
        <is>
          <t>INE663F01032</t>
        </is>
      </c>
      <c r="C13" s="17" t="inlineStr">
        <is>
          <t>Retailing</t>
        </is>
      </c>
      <c r="D13" s="156" t="n">
        <v>16989</v>
      </c>
      <c r="E13" s="7" t="n">
        <v>222.44</v>
      </c>
      <c r="F13" s="8" t="n">
        <v>0.0839</v>
      </c>
      <c r="G13" s="39" t="n"/>
    </row>
    <row r="14">
      <c r="A14" s="38" t="inlineStr">
        <is>
          <t>One 97 Communications Ltd.</t>
        </is>
      </c>
      <c r="B14" s="17" t="inlineStr">
        <is>
          <t>INE982J01020</t>
        </is>
      </c>
      <c r="C14" s="17" t="inlineStr">
        <is>
          <t>Financial Technology (Fintech)</t>
        </is>
      </c>
      <c r="D14" s="156" t="n">
        <v>15900</v>
      </c>
      <c r="E14" s="7" t="n">
        <v>178.68</v>
      </c>
      <c r="F14" s="8" t="n">
        <v>0.0674</v>
      </c>
      <c r="G14" s="39" t="n"/>
    </row>
    <row r="15">
      <c r="A15" s="38" t="inlineStr">
        <is>
          <t>Multi Commodity Exchange Of India Ltd.</t>
        </is>
      </c>
      <c r="B15" s="17" t="inlineStr">
        <is>
          <t>INE745G01035</t>
        </is>
      </c>
      <c r="C15" s="17" t="inlineStr">
        <is>
          <t>Capital Markets</t>
        </is>
      </c>
      <c r="D15" s="156" t="n">
        <v>2229</v>
      </c>
      <c r="E15" s="7" t="n">
        <v>173.77</v>
      </c>
      <c r="F15" s="8" t="n">
        <v>0.0655</v>
      </c>
      <c r="G15" s="39" t="n"/>
    </row>
    <row r="16">
      <c r="A16" s="38" t="inlineStr">
        <is>
          <t>Swiggy Ltd.</t>
        </is>
      </c>
      <c r="B16" s="17" t="inlineStr">
        <is>
          <t>INE00H001014</t>
        </is>
      </c>
      <c r="C16" s="17" t="inlineStr">
        <is>
          <t>Retailing</t>
        </is>
      </c>
      <c r="D16" s="156" t="n">
        <v>37033</v>
      </c>
      <c r="E16" s="7" t="n">
        <v>156.63</v>
      </c>
      <c r="F16" s="8" t="n">
        <v>0.0591</v>
      </c>
      <c r="G16" s="39" t="n"/>
    </row>
    <row r="17">
      <c r="A17" s="38" t="inlineStr">
        <is>
          <t>FSN E-Commerce Ventures Ltd.</t>
        </is>
      </c>
      <c r="B17" s="17" t="inlineStr">
        <is>
          <t>INE388Y01029</t>
        </is>
      </c>
      <c r="C17" s="17" t="inlineStr">
        <is>
          <t>Retailing</t>
        </is>
      </c>
      <c r="D17" s="156" t="n">
        <v>60019</v>
      </c>
      <c r="E17" s="7" t="n">
        <v>139.47</v>
      </c>
      <c r="F17" s="8" t="n">
        <v>0.0526</v>
      </c>
      <c r="G17" s="39" t="n"/>
    </row>
    <row r="18">
      <c r="A18" s="38" t="inlineStr">
        <is>
          <t>360 One Wam Ltd.</t>
        </is>
      </c>
      <c r="B18" s="17" t="inlineStr">
        <is>
          <t>INE466L01038</t>
        </is>
      </c>
      <c r="C18" s="17" t="inlineStr">
        <is>
          <t>Capital Markets</t>
        </is>
      </c>
      <c r="D18" s="156" t="n">
        <v>10094</v>
      </c>
      <c r="E18" s="7" t="n">
        <v>103.36</v>
      </c>
      <c r="F18" s="8" t="n">
        <v>0.039</v>
      </c>
      <c r="G18" s="39" t="n"/>
    </row>
    <row r="19">
      <c r="A19" s="38" t="inlineStr">
        <is>
          <t>Indian Railway Catering &amp;Tou. Corp. Ltd.</t>
        </is>
      </c>
      <c r="B19" s="17" t="inlineStr">
        <is>
          <t>INE335Y01020</t>
        </is>
      </c>
      <c r="C19" s="17" t="inlineStr">
        <is>
          <t>Leisure Services</t>
        </is>
      </c>
      <c r="D19" s="156" t="n">
        <v>13290</v>
      </c>
      <c r="E19" s="7" t="n">
        <v>93.08</v>
      </c>
      <c r="F19" s="8" t="n">
        <v>0.0351</v>
      </c>
      <c r="G19" s="39" t="n"/>
    </row>
    <row r="20">
      <c r="A20" s="38" t="inlineStr">
        <is>
          <t>Tata Communications Ltd.</t>
        </is>
      </c>
      <c r="B20" s="17" t="inlineStr">
        <is>
          <t>INE151A01013</t>
        </is>
      </c>
      <c r="C20" s="17" t="inlineStr">
        <is>
          <t>Telecom - Services</t>
        </is>
      </c>
      <c r="D20" s="156" t="n">
        <v>5110</v>
      </c>
      <c r="E20" s="7" t="n">
        <v>82.44</v>
      </c>
      <c r="F20" s="8" t="n">
        <v>0.0311</v>
      </c>
      <c r="G20" s="39" t="n"/>
    </row>
    <row r="21">
      <c r="A21" s="38" t="inlineStr">
        <is>
          <t>Computer Age Management Services Ltd.</t>
        </is>
      </c>
      <c r="B21" s="17" t="inlineStr">
        <is>
          <t>INE596I01012</t>
        </is>
      </c>
      <c r="C21" s="17" t="inlineStr">
        <is>
          <t>Capital Markets</t>
        </is>
      </c>
      <c r="D21" s="156" t="n">
        <v>2099</v>
      </c>
      <c r="E21" s="7" t="n">
        <v>78.89</v>
      </c>
      <c r="F21" s="8" t="n">
        <v>0.0298</v>
      </c>
      <c r="G21" s="39" t="n"/>
    </row>
    <row r="22">
      <c r="A22" s="38" t="inlineStr">
        <is>
          <t>KFIN Technologies Ltd.</t>
        </is>
      </c>
      <c r="B22" s="17" t="inlineStr">
        <is>
          <t>INE138Y01010</t>
        </is>
      </c>
      <c r="C22" s="17" t="inlineStr">
        <is>
          <t>Capital Markets</t>
        </is>
      </c>
      <c r="D22" s="156" t="n">
        <v>5800</v>
      </c>
      <c r="E22" s="7" t="n">
        <v>61</v>
      </c>
      <c r="F22" s="8" t="n">
        <v>0.023</v>
      </c>
      <c r="G22" s="39" t="n"/>
    </row>
    <row r="23">
      <c r="A23" s="38" t="inlineStr">
        <is>
          <t>Motilal Oswal Financial Services Ltd.</t>
        </is>
      </c>
      <c r="B23" s="17" t="inlineStr">
        <is>
          <t>INE338I01027</t>
        </is>
      </c>
      <c r="C23" s="17" t="inlineStr">
        <is>
          <t>Capital Markets</t>
        </is>
      </c>
      <c r="D23" s="156" t="n">
        <v>6810</v>
      </c>
      <c r="E23" s="7" t="n">
        <v>60.85</v>
      </c>
      <c r="F23" s="8" t="n">
        <v>0.023</v>
      </c>
      <c r="G23" s="39" t="n"/>
    </row>
    <row r="24">
      <c r="A24" s="38" t="inlineStr">
        <is>
          <t>Angel One Ltd.</t>
        </is>
      </c>
      <c r="B24" s="17" t="inlineStr">
        <is>
          <t>INE732I01013</t>
        </is>
      </c>
      <c r="C24" s="17" t="inlineStr">
        <is>
          <t>Capital Markets</t>
        </is>
      </c>
      <c r="D24" s="156" t="n">
        <v>2813</v>
      </c>
      <c r="E24" s="7" t="n">
        <v>59.99</v>
      </c>
      <c r="F24" s="8" t="n">
        <v>0.0226</v>
      </c>
      <c r="G24" s="39" t="n"/>
    </row>
    <row r="25">
      <c r="A25" s="38" t="inlineStr">
        <is>
          <t>Bharti Hexacom Ltd.</t>
        </is>
      </c>
      <c r="B25" s="17" t="inlineStr">
        <is>
          <t>INE343G01021</t>
        </is>
      </c>
      <c r="C25" s="17" t="inlineStr">
        <is>
          <t>Telecom - Services</t>
        </is>
      </c>
      <c r="D25" s="156" t="n">
        <v>3284</v>
      </c>
      <c r="E25" s="7" t="n">
        <v>54.51</v>
      </c>
      <c r="F25" s="8" t="n">
        <v>0.0206</v>
      </c>
      <c r="G25" s="39" t="n"/>
    </row>
    <row r="26">
      <c r="A26" s="38" t="inlineStr">
        <is>
          <t>Indian Energy Exchange Ltd.</t>
        </is>
      </c>
      <c r="B26" s="17" t="inlineStr">
        <is>
          <t>INE022Q01020</t>
        </is>
      </c>
      <c r="C26" s="17" t="inlineStr">
        <is>
          <t>Capital Markets</t>
        </is>
      </c>
      <c r="D26" s="156" t="n">
        <v>34958</v>
      </c>
      <c r="E26" s="7" t="n">
        <v>48.66</v>
      </c>
      <c r="F26" s="8" t="n">
        <v>0.0184</v>
      </c>
      <c r="G26" s="39" t="n"/>
    </row>
    <row r="27">
      <c r="A27" s="38" t="inlineStr">
        <is>
          <t>Indiamart Intermesh Ltd.</t>
        </is>
      </c>
      <c r="B27" s="17" t="inlineStr">
        <is>
          <t>INE933S01016</t>
        </is>
      </c>
      <c r="C27" s="17" t="inlineStr">
        <is>
          <t>Retailing</t>
        </is>
      </c>
      <c r="D27" s="156" t="n">
        <v>1340</v>
      </c>
      <c r="E27" s="7" t="n">
        <v>31.58</v>
      </c>
      <c r="F27" s="8" t="n">
        <v>0.0119</v>
      </c>
      <c r="G27" s="39" t="n"/>
    </row>
    <row r="28">
      <c r="A28" s="38" t="inlineStr">
        <is>
          <t>Tejas Networks Ltd.</t>
        </is>
      </c>
      <c r="B28" s="17" t="inlineStr">
        <is>
          <t>INE010J01012</t>
        </is>
      </c>
      <c r="C28" s="17" t="inlineStr">
        <is>
          <t>Telecom - Equipment &amp; Accessories</t>
        </is>
      </c>
      <c r="D28" s="156" t="n">
        <v>3554</v>
      </c>
      <c r="E28" s="7" t="n">
        <v>20.81</v>
      </c>
      <c r="F28" s="8" t="n">
        <v>0.0078</v>
      </c>
      <c r="G28" s="39" t="n"/>
    </row>
    <row r="29">
      <c r="A29" s="38" t="inlineStr">
        <is>
          <t>BLS International Services Ltd.</t>
        </is>
      </c>
      <c r="B29" s="17" t="inlineStr">
        <is>
          <t>INE153T01027</t>
        </is>
      </c>
      <c r="C29" s="17" t="inlineStr">
        <is>
          <t>Leisure Services</t>
        </is>
      </c>
      <c r="D29" s="156" t="n">
        <v>5210</v>
      </c>
      <c r="E29" s="7" t="n">
        <v>16.79</v>
      </c>
      <c r="F29" s="8" t="n">
        <v>0.0063</v>
      </c>
      <c r="G29" s="39" t="n"/>
    </row>
    <row r="30">
      <c r="A30" s="40" t="inlineStr">
        <is>
          <t>Sub Total</t>
        </is>
      </c>
      <c r="B30" s="18" t="n"/>
      <c r="C30" s="18" t="n"/>
      <c r="D30" s="157" t="n"/>
      <c r="E30" s="20" t="n">
        <v>2651.08</v>
      </c>
      <c r="F30" s="21" t="n">
        <v>0.9999</v>
      </c>
      <c r="G30" s="41" t="n"/>
    </row>
    <row r="31">
      <c r="A31" s="40" t="inlineStr">
        <is>
          <t>(b) Unlisted</t>
        </is>
      </c>
      <c r="B31" s="17" t="n"/>
      <c r="C31" s="17" t="n"/>
      <c r="D31" s="156" t="n"/>
      <c r="E31" s="7" t="n"/>
      <c r="F31" s="8" t="n"/>
      <c r="G31" s="39" t="n"/>
    </row>
    <row r="32">
      <c r="A32" s="40" t="inlineStr">
        <is>
          <t>Sub Total</t>
        </is>
      </c>
      <c r="B32" s="17" t="n"/>
      <c r="C32" s="17" t="n"/>
      <c r="D32" s="156" t="n"/>
      <c r="E32" s="22" t="inlineStr">
        <is>
          <t>NIL</t>
        </is>
      </c>
      <c r="F32" s="23" t="inlineStr">
        <is>
          <t>NIL</t>
        </is>
      </c>
      <c r="G32" s="39" t="n"/>
    </row>
    <row r="33">
      <c r="A33" s="42" t="inlineStr">
        <is>
          <t>TOTAL</t>
        </is>
      </c>
      <c r="B33" s="145" t="n"/>
      <c r="C33" s="145" t="n"/>
      <c r="D33" s="158" t="n"/>
      <c r="E33" s="14" t="n">
        <v>2651.08</v>
      </c>
      <c r="F33" s="15" t="n">
        <v>0.9999</v>
      </c>
      <c r="G33" s="41" t="n"/>
    </row>
    <row r="34">
      <c r="A34" s="38" t="n"/>
      <c r="B34" s="17" t="n"/>
      <c r="C34" s="17" t="n"/>
      <c r="D34" s="156" t="n"/>
      <c r="E34" s="7" t="n"/>
      <c r="F34" s="8" t="n"/>
      <c r="G34" s="39" t="n"/>
    </row>
    <row r="35">
      <c r="A35" s="38" t="n"/>
      <c r="B35" s="17" t="n"/>
      <c r="C35" s="17" t="n"/>
      <c r="D35" s="156" t="n"/>
      <c r="E35" s="7" t="n"/>
      <c r="F35" s="8" t="n"/>
      <c r="G35" s="39" t="n"/>
    </row>
    <row r="36">
      <c r="A36" s="40" t="inlineStr">
        <is>
          <t>TREPS / Reverse Repo</t>
        </is>
      </c>
      <c r="B36" s="17" t="n"/>
      <c r="C36" s="17" t="n"/>
      <c r="D36" s="156" t="n"/>
      <c r="E36" s="7" t="n"/>
      <c r="F36" s="8" t="n"/>
      <c r="G36" s="39" t="n"/>
    </row>
    <row r="37">
      <c r="A37" s="38" t="inlineStr">
        <is>
          <t>Clearing Corporation of India Ltd.</t>
        </is>
      </c>
      <c r="B37" s="17" t="n"/>
      <c r="C37" s="17" t="n"/>
      <c r="D37" s="156" t="n"/>
      <c r="E37" s="7" t="n">
        <v>33</v>
      </c>
      <c r="F37" s="8" t="n">
        <v>0.0124</v>
      </c>
      <c r="G37" s="39" t="n">
        <v>0.05471</v>
      </c>
    </row>
    <row r="38">
      <c r="A38" s="40" t="inlineStr">
        <is>
          <t>Sub Total</t>
        </is>
      </c>
      <c r="B38" s="18" t="n"/>
      <c r="C38" s="18" t="n"/>
      <c r="D38" s="157" t="n"/>
      <c r="E38" s="20" t="n">
        <v>33</v>
      </c>
      <c r="F38" s="21" t="n">
        <v>0.0124</v>
      </c>
      <c r="G38" s="41" t="n"/>
    </row>
    <row r="39">
      <c r="A39" s="38" t="n"/>
      <c r="B39" s="17" t="n"/>
      <c r="C39" s="17" t="n"/>
      <c r="D39" s="156" t="n"/>
      <c r="E39" s="7" t="n"/>
      <c r="F39" s="8" t="n"/>
      <c r="G39" s="39" t="n"/>
    </row>
    <row r="40">
      <c r="A40" s="42" t="inlineStr">
        <is>
          <t>TOTAL</t>
        </is>
      </c>
      <c r="B40" s="145" t="n"/>
      <c r="C40" s="145" t="n"/>
      <c r="D40" s="158" t="n"/>
      <c r="E40" s="20" t="n">
        <v>33</v>
      </c>
      <c r="F40" s="21" t="n">
        <v>0.0124</v>
      </c>
      <c r="G40" s="41" t="n"/>
    </row>
    <row r="41">
      <c r="A41" s="38" t="inlineStr">
        <is>
          <t>Accrued Interest</t>
        </is>
      </c>
      <c r="B41" s="17" t="n"/>
      <c r="C41" s="17" t="n"/>
      <c r="D41" s="156" t="n"/>
      <c r="E41" s="7" t="n">
        <v>0.0049456</v>
      </c>
      <c r="F41" s="59" t="inlineStr">
        <is>
          <t>$0.00%</t>
        </is>
      </c>
      <c r="G41" s="39" t="n"/>
    </row>
    <row r="42">
      <c r="A42" s="38" t="inlineStr">
        <is>
          <t>Net Receivables/(Payables)</t>
        </is>
      </c>
      <c r="B42" s="17" t="n"/>
      <c r="C42" s="17" t="n"/>
      <c r="D42" s="156" t="n"/>
      <c r="E42" s="159" t="n">
        <v>-32.7949456</v>
      </c>
      <c r="F42" s="160" t="n">
        <v>-0.012301</v>
      </c>
      <c r="G42" s="39" t="n">
        <v>0.05471</v>
      </c>
    </row>
    <row r="43">
      <c r="A43" s="45" t="inlineStr">
        <is>
          <t>GRAND TOTAL</t>
        </is>
      </c>
      <c r="B43" s="19" t="n"/>
      <c r="C43" s="19" t="n"/>
      <c r="D43" s="161" t="n"/>
      <c r="E43" s="14" t="n">
        <v>2651.29</v>
      </c>
      <c r="F43" s="15" t="n">
        <v>1</v>
      </c>
      <c r="G43" s="46" t="n"/>
    </row>
    <row r="44">
      <c r="A44" s="29" t="n"/>
      <c r="G44" s="30" t="n"/>
    </row>
    <row r="45">
      <c r="A45" s="47" t="inlineStr">
        <is>
          <t xml:space="preserve">$ Less than 0.01% of Net Asset Value </t>
        </is>
      </c>
      <c r="G45" s="30" t="n"/>
    </row>
    <row r="46">
      <c r="A46" s="29" t="n"/>
      <c r="G46" s="30" t="n"/>
    </row>
    <row r="47">
      <c r="A47" s="47" t="inlineStr">
        <is>
          <t>Notes:</t>
        </is>
      </c>
      <c r="G47" s="30" t="n"/>
    </row>
    <row r="48">
      <c r="A48" s="48" t="inlineStr">
        <is>
          <t>1. Security in default beyond its maturiy date</t>
        </is>
      </c>
      <c r="B48" s="49" t="inlineStr">
        <is>
          <t>NIL</t>
        </is>
      </c>
      <c r="G48" s="30" t="n"/>
    </row>
    <row r="49">
      <c r="A49" s="29" t="inlineStr">
        <is>
          <t>2. Net Asset Value (Rs. per unit)</t>
        </is>
      </c>
      <c r="G49" s="30" t="n"/>
    </row>
    <row r="50">
      <c r="A50" s="29" t="inlineStr">
        <is>
          <t>Plan /option (Face Value 10)</t>
        </is>
      </c>
      <c r="B50" s="49" t="inlineStr">
        <is>
          <t>As on</t>
        </is>
      </c>
      <c r="C50" s="49" t="inlineStr">
        <is>
          <t>As on</t>
        </is>
      </c>
      <c r="G50" s="30" t="n"/>
    </row>
    <row r="51">
      <c r="A51" s="29" t="n"/>
      <c r="B51" s="50" t="n">
        <v>45747</v>
      </c>
      <c r="C51" s="50" t="n">
        <v>45930</v>
      </c>
      <c r="G51" s="30" t="n"/>
    </row>
    <row r="52">
      <c r="A52" s="29" t="inlineStr">
        <is>
          <t>Direct Plan  Growth Option</t>
        </is>
      </c>
      <c r="B52" s="49" t="inlineStr">
        <is>
          <t>NA</t>
        </is>
      </c>
      <c r="C52" t="n">
        <v>10.5696</v>
      </c>
      <c r="G52" s="51" t="n"/>
    </row>
    <row r="53">
      <c r="A53" s="29" t="inlineStr">
        <is>
          <t>Direct Plan IDCW Option</t>
        </is>
      </c>
      <c r="B53" s="49" t="inlineStr">
        <is>
          <t>NA</t>
        </is>
      </c>
      <c r="C53" t="n">
        <v>10.5696</v>
      </c>
      <c r="G53" s="51" t="n"/>
    </row>
    <row r="54">
      <c r="A54" s="29" t="inlineStr">
        <is>
          <t>Regular Plan  Growth Option</t>
        </is>
      </c>
      <c r="B54" s="49" t="inlineStr">
        <is>
          <t>NA</t>
        </is>
      </c>
      <c r="C54" t="n">
        <v>10.5401</v>
      </c>
      <c r="G54" s="51" t="n"/>
    </row>
    <row r="55">
      <c r="A55" s="29" t="inlineStr">
        <is>
          <t>Regular Plan IDCW Option</t>
        </is>
      </c>
      <c r="B55" s="49" t="inlineStr">
        <is>
          <t>NA</t>
        </is>
      </c>
      <c r="C55" t="n">
        <v>10.5401</v>
      </c>
      <c r="G55" s="51" t="n"/>
    </row>
    <row r="56">
      <c r="A56" s="29" t="n"/>
      <c r="B56" s="49" t="n"/>
      <c r="G56" s="51" t="n"/>
    </row>
    <row r="57">
      <c r="A57" s="29" t="inlineStr">
        <is>
          <t>Since the Scheme was launched during the current half year, there are no comparative NAVs for beginning of the period.</t>
        </is>
      </c>
      <c r="G57" s="51" t="n"/>
    </row>
    <row r="58">
      <c r="A58" s="29" t="n"/>
      <c r="G58" s="30" t="n"/>
    </row>
    <row r="59">
      <c r="A59" s="29" t="inlineStr">
        <is>
          <t xml:space="preserve">3. Total Dividend (Net) declared during the half year period </t>
        </is>
      </c>
      <c r="B59" s="49" t="inlineStr">
        <is>
          <t>NIL</t>
        </is>
      </c>
      <c r="G59" s="30" t="n"/>
    </row>
    <row r="60">
      <c r="A60" s="29" t="inlineStr">
        <is>
          <t>4. Bonus was declared during the half year period</t>
        </is>
      </c>
      <c r="B60" s="49" t="inlineStr">
        <is>
          <t>NIL</t>
        </is>
      </c>
      <c r="G60" s="30" t="n"/>
    </row>
    <row r="61" ht="29" customHeight="1">
      <c r="A61" s="48" t="inlineStr">
        <is>
          <t>5. Investment in Repo of Corporate Debt Securities as at September 30, 2025</t>
        </is>
      </c>
      <c r="B61" s="49" t="inlineStr">
        <is>
          <t>NIL</t>
        </is>
      </c>
      <c r="G61" s="30" t="n"/>
    </row>
    <row r="62">
      <c r="A62" s="48" t="inlineStr">
        <is>
          <t>6. Investment in foreign securities/ADRs/GDRs as at September 30,2025</t>
        </is>
      </c>
      <c r="B62" s="49" t="inlineStr">
        <is>
          <t>NIL</t>
        </is>
      </c>
      <c r="G62" s="30" t="n"/>
    </row>
    <row r="63">
      <c r="A63" s="29" t="inlineStr">
        <is>
          <t>7. Portfolio Turnover Ratio</t>
        </is>
      </c>
      <c r="B63" s="52" t="n">
        <v>0.5316</v>
      </c>
      <c r="G63" s="30" t="n"/>
    </row>
    <row r="64" ht="33" customHeight="1">
      <c r="A64" s="48" t="inlineStr">
        <is>
          <t>8. Total gross exposure to derivative instruments (excluding reversed positions) as at September 30, 2025 (Rs. in Lakhs)</t>
        </is>
      </c>
      <c r="B64" s="49" t="inlineStr">
        <is>
          <t>NIL</t>
        </is>
      </c>
      <c r="G64" s="30" t="n"/>
    </row>
    <row r="65" ht="29" customHeight="1">
      <c r="A65" s="48" t="inlineStr">
        <is>
          <t>9. Margin Deposits includes Margin money placed on derivatives other than margin money placed with bank</t>
        </is>
      </c>
      <c r="B65" s="49" t="inlineStr">
        <is>
          <t>NIL</t>
        </is>
      </c>
      <c r="G65" s="30" t="n"/>
    </row>
    <row r="66" ht="29" customHeight="1">
      <c r="A66" s="48" t="inlineStr">
        <is>
          <t>10. Value of investment made by other schemes under same management (Rs. In Lakhs)</t>
        </is>
      </c>
      <c r="B66" s="49" t="inlineStr">
        <is>
          <t>NIL</t>
        </is>
      </c>
      <c r="G66" s="30" t="n"/>
    </row>
    <row r="67">
      <c r="A67" s="48" t="inlineStr">
        <is>
          <t>11. Number of instance of deviation In valuation of securities</t>
        </is>
      </c>
      <c r="B67" s="49" t="inlineStr">
        <is>
          <t>NIL</t>
        </is>
      </c>
      <c r="G67" s="30" t="n"/>
    </row>
    <row r="68" ht="15" customHeight="1" thickBot="1">
      <c r="A68" s="54" t="inlineStr">
        <is>
          <t>12. Total value and percentage of illiquid equity shares / securities</t>
        </is>
      </c>
      <c r="B68" s="55" t="inlineStr">
        <is>
          <t>NIL</t>
        </is>
      </c>
      <c r="C68" s="56" t="n"/>
      <c r="D68" s="56" t="n"/>
      <c r="E68" s="56" t="n"/>
      <c r="F68" s="56" t="n"/>
      <c r="G68" s="57" t="n"/>
    </row>
    <row r="70" ht="70" customHeight="1">
      <c r="A70" s="177" t="inlineStr">
        <is>
          <t>Scheme Name</t>
        </is>
      </c>
      <c r="B70" s="177" t="inlineStr">
        <is>
          <t>Risk- O - Meter</t>
        </is>
      </c>
      <c r="C70" s="177" t="inlineStr">
        <is>
          <t>Benchmark of the Scheme</t>
        </is>
      </c>
      <c r="D70" s="177" t="inlineStr">
        <is>
          <t>Benchmark Risk-o-meter</t>
        </is>
      </c>
    </row>
    <row r="71" ht="70" customHeight="1">
      <c r="A71" s="177" t="inlineStr">
        <is>
          <t>Edelweiss BSE Internet Economy Index Fund</t>
        </is>
      </c>
      <c r="B71" s="177" t="n"/>
      <c r="C71" s="177" t="inlineStr">
        <is>
          <t>BSE Internet Economy TRI</t>
        </is>
      </c>
      <c r="D71" s="177" t="n"/>
      <c r="E71" t="inlineStr"/>
    </row>
  </sheetData>
  <mergeCells count="2">
    <mergeCell ref="A3:G3"/>
    <mergeCell ref="A4:G4"/>
  </mergeCells>
  <pageMargins left="0.7" right="0.7" top="0.75" bottom="0.75" header="0.3" footer="0.3"/>
  <pageSetup orientation="portrait" horizontalDpi="300" verticalDpi="300"/>
  <drawing xmlns:r="http://schemas.openxmlformats.org/officeDocument/2006/relationships" r:id="rId1"/>
</worksheet>
</file>

<file path=xl/worksheets/sheet52.xml><?xml version="1.0" encoding="utf-8"?>
<worksheet xmlns="http://schemas.openxmlformats.org/spreadsheetml/2006/main">
  <sheetPr>
    <outlinePr summaryBelow="1" summaryRight="1"/>
    <pageSetUpPr/>
  </sheetPr>
  <dimension ref="A1:H322"/>
  <sheetViews>
    <sheetView showGridLines="0" workbookViewId="0">
      <pane ySplit="6" topLeftCell="A7" activePane="bottomLeft" state="frozen"/>
      <selection activeCell="A7" sqref="A7"/>
      <selection pane="bottomLeft" activeCell="A7" sqref="A7"/>
    </sheetView>
  </sheetViews>
  <sheetFormatPr baseColWidth="8" defaultRowHeight="14.5"/>
  <cols>
    <col width="71.54296875" bestFit="1" customWidth="1" min="1" max="1"/>
    <col width="22" customWidth="1" min="2" max="2"/>
    <col width="30" bestFit="1" customWidth="1" min="3" max="3"/>
    <col width="22" customWidth="1" min="4" max="4"/>
    <col width="16.453125" customWidth="1" min="5" max="5"/>
    <col width="22" customWidth="1" min="6" max="6"/>
    <col width="6.1796875" bestFit="1" customWidth="1" style="2" min="7" max="7"/>
    <col width="70.26953125" bestFit="1" customWidth="1" min="12" max="12"/>
    <col width="10.81640625" bestFit="1" customWidth="1" min="13" max="13"/>
    <col width="10.54296875" bestFit="1" customWidth="1" min="14" max="14"/>
    <col width="12" bestFit="1" customWidth="1" min="15" max="15"/>
    <col width="12.54296875" customWidth="1" min="16" max="16"/>
  </cols>
  <sheetData>
    <row r="1">
      <c r="A1" s="85" t="inlineStr">
        <is>
          <t>Edelweiss Mutual Fund</t>
        </is>
      </c>
    </row>
    <row r="2" ht="29.5" customHeight="1" thickBot="1">
      <c r="A2" s="86" t="inlineStr">
        <is>
          <t xml:space="preserve">Edelweiss House, 10th Floor, Off. C.S.T. Road, Kalina, Santacruz (E), Mumbai 400098, Maharashtra  </t>
        </is>
      </c>
    </row>
    <row r="3" ht="36.75" customHeight="1">
      <c r="A3" s="148" t="inlineStr">
        <is>
          <t>PORTFOLIO STATEMENT OF EDELWEISS EQUITY SAVINGS FUND AS ON SEPTEMBER 30, 2025</t>
        </is>
      </c>
      <c r="B3" s="149" t="n"/>
      <c r="C3" s="149" t="n"/>
      <c r="D3" s="149" t="n"/>
      <c r="E3" s="149" t="n"/>
      <c r="F3" s="149" t="n"/>
      <c r="G3" s="150" t="n"/>
      <c r="H3" s="28">
        <f>HYPERLINK("[EDEL_HY Portfolio 30-Sep-2025 Final.xlsx]Index!A1","Index")</f>
        <v/>
      </c>
    </row>
    <row r="4" ht="19.5" customHeight="1">
      <c r="A4" s="151" t="inlineStr">
        <is>
          <t>(An Open ended scheme investing in equity, arbitrage and debt)</t>
        </is>
      </c>
      <c r="G4" s="51" t="n"/>
    </row>
    <row r="5">
      <c r="A5" s="29" t="n"/>
      <c r="G5" s="30" t="n"/>
    </row>
    <row r="6" ht="48" customHeight="1">
      <c r="A6" s="31" t="inlineStr">
        <is>
          <t>Name of the Instrument</t>
        </is>
      </c>
      <c r="B6" s="32" t="inlineStr">
        <is>
          <t>ISIN</t>
        </is>
      </c>
      <c r="C6" s="32" t="inlineStr">
        <is>
          <t>Rating/Industry</t>
        </is>
      </c>
      <c r="D6" s="152" t="inlineStr">
        <is>
          <t>Quantity</t>
        </is>
      </c>
      <c r="E6" s="34" t="inlineStr">
        <is>
          <t>Market/Fair Value(Rs. In Lacs)</t>
        </is>
      </c>
      <c r="F6" s="34" t="inlineStr">
        <is>
          <t>% to Net Assets</t>
        </is>
      </c>
      <c r="G6" s="35" t="inlineStr">
        <is>
          <t>YIELD</t>
        </is>
      </c>
    </row>
    <row r="7">
      <c r="A7" s="36" t="n"/>
      <c r="B7" s="16" t="n"/>
      <c r="C7" s="16" t="n"/>
      <c r="D7" s="153" t="n"/>
      <c r="E7" s="154" t="n"/>
      <c r="F7" s="155" t="n"/>
      <c r="G7" s="37" t="n"/>
    </row>
    <row r="8">
      <c r="A8" s="40" t="inlineStr">
        <is>
          <t>Equity &amp; Equity related</t>
        </is>
      </c>
      <c r="B8" s="17" t="n"/>
      <c r="C8" s="17" t="n"/>
      <c r="D8" s="156" t="n"/>
      <c r="E8" s="7" t="n"/>
      <c r="F8" s="8" t="n"/>
      <c r="G8" s="39" t="n"/>
    </row>
    <row r="9">
      <c r="A9" s="40" t="inlineStr">
        <is>
          <t>(a)Listed / Awaiting listing on Stock Exchanges</t>
        </is>
      </c>
      <c r="B9" s="17" t="n"/>
      <c r="C9" s="17" t="n"/>
      <c r="D9" s="156" t="n"/>
      <c r="E9" s="7" t="n"/>
      <c r="F9" s="8" t="n"/>
      <c r="G9" s="39" t="n"/>
    </row>
    <row r="10">
      <c r="A10" s="38" t="inlineStr">
        <is>
          <t>Reliance Industries Ltd.</t>
        </is>
      </c>
      <c r="B10" s="17" t="inlineStr">
        <is>
          <t>INE002A01018</t>
        </is>
      </c>
      <c r="C10" s="17" t="inlineStr">
        <is>
          <t>Petroleum Products</t>
        </is>
      </c>
      <c r="D10" s="156" t="n">
        <v>352751</v>
      </c>
      <c r="E10" s="7" t="n">
        <v>4811.52</v>
      </c>
      <c r="F10" s="8" t="n">
        <v>0.0508</v>
      </c>
      <c r="G10" s="39" t="n"/>
    </row>
    <row r="11">
      <c r="A11" s="38" t="inlineStr">
        <is>
          <t>HDFC Bank Ltd.</t>
        </is>
      </c>
      <c r="B11" s="17" t="inlineStr">
        <is>
          <t>INE040A01034</t>
        </is>
      </c>
      <c r="C11" s="17" t="inlineStr">
        <is>
          <t>Banks</t>
        </is>
      </c>
      <c r="D11" s="156" t="n">
        <v>435414</v>
      </c>
      <c r="E11" s="7" t="n">
        <v>4140.79</v>
      </c>
      <c r="F11" s="8" t="n">
        <v>0.0437</v>
      </c>
      <c r="G11" s="39" t="n"/>
    </row>
    <row r="12">
      <c r="A12" s="38" t="inlineStr">
        <is>
          <t>UPL Ltd.</t>
        </is>
      </c>
      <c r="B12" s="17" t="inlineStr">
        <is>
          <t>INE628A01036</t>
        </is>
      </c>
      <c r="C12" s="17" t="inlineStr">
        <is>
          <t>Fertilizers &amp; Agrochemicals</t>
        </is>
      </c>
      <c r="D12" s="156" t="n">
        <v>489155</v>
      </c>
      <c r="E12" s="7" t="n">
        <v>3207.88</v>
      </c>
      <c r="F12" s="8" t="n">
        <v>0.0339</v>
      </c>
      <c r="G12" s="39" t="n"/>
    </row>
    <row r="13">
      <c r="A13" s="38" t="inlineStr">
        <is>
          <t>ICICI Bank Ltd.</t>
        </is>
      </c>
      <c r="B13" s="17" t="inlineStr">
        <is>
          <t>INE090A01021</t>
        </is>
      </c>
      <c r="C13" s="17" t="inlineStr">
        <is>
          <t>Banks</t>
        </is>
      </c>
      <c r="D13" s="156" t="n">
        <v>203229</v>
      </c>
      <c r="E13" s="7" t="n">
        <v>2739.53</v>
      </c>
      <c r="F13" s="8" t="n">
        <v>0.0289</v>
      </c>
      <c r="G13" s="39" t="n"/>
    </row>
    <row r="14">
      <c r="A14" s="38" t="inlineStr">
        <is>
          <t>Bharti Airtel Ltd.</t>
        </is>
      </c>
      <c r="B14" s="17" t="inlineStr">
        <is>
          <t>INE397D01024</t>
        </is>
      </c>
      <c r="C14" s="17" t="inlineStr">
        <is>
          <t>Telecom - Services</t>
        </is>
      </c>
      <c r="D14" s="156" t="n">
        <v>126570</v>
      </c>
      <c r="E14" s="7" t="n">
        <v>2377.49</v>
      </c>
      <c r="F14" s="8" t="n">
        <v>0.0251</v>
      </c>
      <c r="G14" s="39" t="n"/>
    </row>
    <row r="15">
      <c r="A15" s="38" t="inlineStr">
        <is>
          <t>Axis Bank Ltd.</t>
        </is>
      </c>
      <c r="B15" s="17" t="inlineStr">
        <is>
          <t>INE238A01034</t>
        </is>
      </c>
      <c r="C15" s="17" t="inlineStr">
        <is>
          <t>Banks</t>
        </is>
      </c>
      <c r="D15" s="156" t="n">
        <v>186311</v>
      </c>
      <c r="E15" s="7" t="n">
        <v>2108.3</v>
      </c>
      <c r="F15" s="8" t="n">
        <v>0.0223</v>
      </c>
      <c r="G15" s="39" t="n"/>
    </row>
    <row r="16">
      <c r="A16" s="38" t="inlineStr">
        <is>
          <t>Vodafone Idea Ltd.</t>
        </is>
      </c>
      <c r="B16" s="17" t="inlineStr">
        <is>
          <t>INE669E01016</t>
        </is>
      </c>
      <c r="C16" s="17" t="inlineStr">
        <is>
          <t>Telecom - Services</t>
        </is>
      </c>
      <c r="D16" s="156" t="n">
        <v>25731000</v>
      </c>
      <c r="E16" s="7" t="n">
        <v>2091.93</v>
      </c>
      <c r="F16" s="8" t="n">
        <v>0.0221</v>
      </c>
      <c r="G16" s="39" t="n"/>
    </row>
    <row r="17">
      <c r="A17" s="38" t="inlineStr">
        <is>
          <t>Ambuja Cements Ltd.</t>
        </is>
      </c>
      <c r="B17" s="17" t="inlineStr">
        <is>
          <t>INE079A01024</t>
        </is>
      </c>
      <c r="C17" s="17" t="inlineStr">
        <is>
          <t>Cement &amp; Cement Products</t>
        </is>
      </c>
      <c r="D17" s="156" t="n">
        <v>281400</v>
      </c>
      <c r="E17" s="7" t="n">
        <v>1603.84</v>
      </c>
      <c r="F17" s="8" t="n">
        <v>0.0169</v>
      </c>
      <c r="G17" s="39" t="n"/>
    </row>
    <row r="18">
      <c r="A18" s="38" t="inlineStr">
        <is>
          <t>Eternal Ltd.</t>
        </is>
      </c>
      <c r="B18" s="17" t="inlineStr">
        <is>
          <t>INE758T01015</t>
        </is>
      </c>
      <c r="C18" s="17" t="inlineStr">
        <is>
          <t>Retailing</t>
        </is>
      </c>
      <c r="D18" s="156" t="n">
        <v>458325</v>
      </c>
      <c r="E18" s="7" t="n">
        <v>1491.85</v>
      </c>
      <c r="F18" s="8" t="n">
        <v>0.0158</v>
      </c>
      <c r="G18" s="39" t="n"/>
    </row>
    <row r="19">
      <c r="A19" s="38" t="inlineStr">
        <is>
          <t>Adani Ports &amp; Special Economic Zone Ltd.</t>
        </is>
      </c>
      <c r="B19" s="17" t="inlineStr">
        <is>
          <t>INE742F01042</t>
        </is>
      </c>
      <c r="C19" s="17" t="inlineStr">
        <is>
          <t>Transport Infrastructure</t>
        </is>
      </c>
      <c r="D19" s="156" t="n">
        <v>99750</v>
      </c>
      <c r="E19" s="7" t="n">
        <v>1399.99</v>
      </c>
      <c r="F19" s="8" t="n">
        <v>0.0148</v>
      </c>
      <c r="G19" s="39" t="n"/>
    </row>
    <row r="20">
      <c r="A20" s="38" t="inlineStr">
        <is>
          <t>RBL Bank Ltd.</t>
        </is>
      </c>
      <c r="B20" s="17" t="inlineStr">
        <is>
          <t>INE976G01028</t>
        </is>
      </c>
      <c r="C20" s="17" t="inlineStr">
        <is>
          <t>Banks</t>
        </is>
      </c>
      <c r="D20" s="156" t="n">
        <v>419100</v>
      </c>
      <c r="E20" s="7" t="n">
        <v>1161.95</v>
      </c>
      <c r="F20" s="8" t="n">
        <v>0.0123</v>
      </c>
      <c r="G20" s="39" t="n"/>
    </row>
    <row r="21">
      <c r="A21" s="38" t="inlineStr">
        <is>
          <t>State Bank of India</t>
        </is>
      </c>
      <c r="B21" s="17" t="inlineStr">
        <is>
          <t>INE062A01020</t>
        </is>
      </c>
      <c r="C21" s="17" t="inlineStr">
        <is>
          <t>Banks</t>
        </is>
      </c>
      <c r="D21" s="156" t="n">
        <v>131386</v>
      </c>
      <c r="E21" s="7" t="n">
        <v>1146.28</v>
      </c>
      <c r="F21" s="8" t="n">
        <v>0.0121</v>
      </c>
      <c r="G21" s="39" t="n"/>
    </row>
    <row r="22">
      <c r="A22" s="38" t="inlineStr">
        <is>
          <t>IndusInd Bank Ltd.</t>
        </is>
      </c>
      <c r="B22" s="17" t="inlineStr">
        <is>
          <t>INE095A01012</t>
        </is>
      </c>
      <c r="C22" s="17" t="inlineStr">
        <is>
          <t>Banks</t>
        </is>
      </c>
      <c r="D22" s="156" t="n">
        <v>133700</v>
      </c>
      <c r="E22" s="7" t="n">
        <v>983.4299999999999</v>
      </c>
      <c r="F22" s="8" t="n">
        <v>0.0104</v>
      </c>
      <c r="G22" s="39" t="n"/>
    </row>
    <row r="23">
      <c r="A23" s="38" t="inlineStr">
        <is>
          <t>The Federal Bank Ltd.</t>
        </is>
      </c>
      <c r="B23" s="17" t="inlineStr">
        <is>
          <t>INE171A01029</t>
        </is>
      </c>
      <c r="C23" s="17" t="inlineStr">
        <is>
          <t>Banks</t>
        </is>
      </c>
      <c r="D23" s="156" t="n">
        <v>509446</v>
      </c>
      <c r="E23" s="7" t="n">
        <v>982.87</v>
      </c>
      <c r="F23" s="8" t="n">
        <v>0.0104</v>
      </c>
      <c r="G23" s="39" t="n"/>
    </row>
    <row r="24">
      <c r="A24" s="38" t="inlineStr">
        <is>
          <t>Coal India Ltd.</t>
        </is>
      </c>
      <c r="B24" s="17" t="inlineStr">
        <is>
          <t>INE522F01014</t>
        </is>
      </c>
      <c r="C24" s="17" t="inlineStr">
        <is>
          <t>Consumable Fuels</t>
        </is>
      </c>
      <c r="D24" s="156" t="n">
        <v>234900</v>
      </c>
      <c r="E24" s="7" t="n">
        <v>915.99</v>
      </c>
      <c r="F24" s="8" t="n">
        <v>0.0097</v>
      </c>
      <c r="G24" s="39" t="n"/>
    </row>
    <row r="25">
      <c r="A25" s="38" t="inlineStr">
        <is>
          <t>Larsen &amp; Toubro Ltd.</t>
        </is>
      </c>
      <c r="B25" s="17" t="inlineStr">
        <is>
          <t>INE018A01030</t>
        </is>
      </c>
      <c r="C25" s="17" t="inlineStr">
        <is>
          <t>Construction</t>
        </is>
      </c>
      <c r="D25" s="156" t="n">
        <v>23975</v>
      </c>
      <c r="E25" s="7" t="n">
        <v>877.25</v>
      </c>
      <c r="F25" s="8" t="n">
        <v>0.009299999999999999</v>
      </c>
      <c r="G25" s="39" t="n"/>
    </row>
    <row r="26">
      <c r="A26" s="38" t="inlineStr">
        <is>
          <t>Bajaj Finance Ltd.</t>
        </is>
      </c>
      <c r="B26" s="17" t="inlineStr">
        <is>
          <t>INE296A01032</t>
        </is>
      </c>
      <c r="C26" s="17" t="inlineStr">
        <is>
          <t>Finance</t>
        </is>
      </c>
      <c r="D26" s="156" t="n">
        <v>85470</v>
      </c>
      <c r="E26" s="7" t="n">
        <v>853.76</v>
      </c>
      <c r="F26" s="8" t="n">
        <v>0.008999999999999999</v>
      </c>
      <c r="G26" s="39" t="n"/>
    </row>
    <row r="27">
      <c r="A27" s="38" t="inlineStr">
        <is>
          <t>NMDC Ltd.</t>
        </is>
      </c>
      <c r="B27" s="17" t="inlineStr">
        <is>
          <t>INE584A01023</t>
        </is>
      </c>
      <c r="C27" s="17" t="inlineStr">
        <is>
          <t>Minerals &amp; Mining</t>
        </is>
      </c>
      <c r="D27" s="156" t="n">
        <v>1013195</v>
      </c>
      <c r="E27" s="7" t="n">
        <v>773.5700000000001</v>
      </c>
      <c r="F27" s="8" t="n">
        <v>0.008200000000000001</v>
      </c>
      <c r="G27" s="39" t="n"/>
    </row>
    <row r="28">
      <c r="A28" s="38" t="inlineStr">
        <is>
          <t>Steel Authority of India Ltd.</t>
        </is>
      </c>
      <c r="B28" s="17" t="inlineStr">
        <is>
          <t>INE114A01011</t>
        </is>
      </c>
      <c r="C28" s="17" t="inlineStr">
        <is>
          <t>Ferrous Metals</t>
        </is>
      </c>
      <c r="D28" s="156" t="n">
        <v>521700</v>
      </c>
      <c r="E28" s="7" t="n">
        <v>701.58</v>
      </c>
      <c r="F28" s="8" t="n">
        <v>0.0074</v>
      </c>
      <c r="G28" s="39" t="n"/>
    </row>
    <row r="29">
      <c r="A29" s="38" t="inlineStr">
        <is>
          <t>Aditya Infotech Ltd.</t>
        </is>
      </c>
      <c r="B29" s="17" t="inlineStr">
        <is>
          <t>INE819V01029</t>
        </is>
      </c>
      <c r="C29" s="17" t="inlineStr">
        <is>
          <t>Industrial Manufacturing</t>
        </is>
      </c>
      <c r="D29" s="156" t="n">
        <v>52432</v>
      </c>
      <c r="E29" s="7" t="n">
        <v>691.74</v>
      </c>
      <c r="F29" s="8" t="n">
        <v>0.0073</v>
      </c>
      <c r="G29" s="39" t="n"/>
    </row>
    <row r="30">
      <c r="A30" s="38" t="inlineStr">
        <is>
          <t>Kotak Mahindra Bank Ltd.</t>
        </is>
      </c>
      <c r="B30" s="17" t="inlineStr">
        <is>
          <t>INE237A01028</t>
        </is>
      </c>
      <c r="C30" s="17" t="inlineStr">
        <is>
          <t>Banks</t>
        </is>
      </c>
      <c r="D30" s="156" t="n">
        <v>33763</v>
      </c>
      <c r="E30" s="7" t="n">
        <v>672.8</v>
      </c>
      <c r="F30" s="8" t="n">
        <v>0.0071</v>
      </c>
      <c r="G30" s="39" t="n"/>
    </row>
    <row r="31">
      <c r="A31" s="38" t="inlineStr">
        <is>
          <t>Vikram Solar Ltd.</t>
        </is>
      </c>
      <c r="B31" s="17" t="inlineStr">
        <is>
          <t>INE078V01014</t>
        </is>
      </c>
      <c r="C31" s="17" t="inlineStr">
        <is>
          <t>Electrical Equipment</t>
        </is>
      </c>
      <c r="D31" s="156" t="n">
        <v>210825</v>
      </c>
      <c r="E31" s="7" t="n">
        <v>665.89</v>
      </c>
      <c r="F31" s="8" t="n">
        <v>0.007</v>
      </c>
      <c r="G31" s="39" t="n"/>
    </row>
    <row r="32">
      <c r="A32" s="38" t="inlineStr">
        <is>
          <t>Ultratech Cement Ltd.</t>
        </is>
      </c>
      <c r="B32" s="17" t="inlineStr">
        <is>
          <t>INE481G01011</t>
        </is>
      </c>
      <c r="C32" s="17" t="inlineStr">
        <is>
          <t>Cement &amp; Cement Products</t>
        </is>
      </c>
      <c r="D32" s="156" t="n">
        <v>5306</v>
      </c>
      <c r="E32" s="7" t="n">
        <v>648.5</v>
      </c>
      <c r="F32" s="8" t="n">
        <v>0.0068</v>
      </c>
      <c r="G32" s="39" t="n"/>
    </row>
    <row r="33">
      <c r="A33" s="38" t="inlineStr">
        <is>
          <t>Grasim Industries Ltd.</t>
        </is>
      </c>
      <c r="B33" s="17" t="inlineStr">
        <is>
          <t>INE047A01021</t>
        </is>
      </c>
      <c r="C33" s="17" t="inlineStr">
        <is>
          <t>Cement &amp; Cement Products</t>
        </is>
      </c>
      <c r="D33" s="156" t="n">
        <v>23500</v>
      </c>
      <c r="E33" s="7" t="n">
        <v>647.87</v>
      </c>
      <c r="F33" s="8" t="n">
        <v>0.0068</v>
      </c>
      <c r="G33" s="39" t="n"/>
    </row>
    <row r="34">
      <c r="A34" s="38" t="inlineStr">
        <is>
          <t>Medi Assist Healthcare Services Ltd.</t>
        </is>
      </c>
      <c r="B34" s="17" t="inlineStr">
        <is>
          <t>INE456Z01021</t>
        </is>
      </c>
      <c r="C34" s="17" t="inlineStr">
        <is>
          <t>Insurance</t>
        </is>
      </c>
      <c r="D34" s="156" t="n">
        <v>116801</v>
      </c>
      <c r="E34" s="7" t="n">
        <v>609.0599999999999</v>
      </c>
      <c r="F34" s="8" t="n">
        <v>0.0064</v>
      </c>
      <c r="G34" s="39" t="n"/>
    </row>
    <row r="35">
      <c r="A35" s="38" t="inlineStr">
        <is>
          <t>Sammaan Capital Ltd.</t>
        </is>
      </c>
      <c r="B35" s="17" t="inlineStr">
        <is>
          <t>INE148I01020</t>
        </is>
      </c>
      <c r="C35" s="17" t="inlineStr">
        <is>
          <t>Finance</t>
        </is>
      </c>
      <c r="D35" s="156" t="n">
        <v>374100</v>
      </c>
      <c r="E35" s="7" t="n">
        <v>601.78</v>
      </c>
      <c r="F35" s="8" t="n">
        <v>0.0064</v>
      </c>
      <c r="G35" s="39" t="n"/>
    </row>
    <row r="36">
      <c r="A36" s="38" t="inlineStr">
        <is>
          <t>Max Healthcare Institute Ltd.</t>
        </is>
      </c>
      <c r="B36" s="17" t="inlineStr">
        <is>
          <t>INE027H01010</t>
        </is>
      </c>
      <c r="C36" s="17" t="inlineStr">
        <is>
          <t>Healthcare Services</t>
        </is>
      </c>
      <c r="D36" s="156" t="n">
        <v>53939</v>
      </c>
      <c r="E36" s="7" t="n">
        <v>601.26</v>
      </c>
      <c r="F36" s="8" t="n">
        <v>0.0064</v>
      </c>
      <c r="G36" s="39" t="n"/>
    </row>
    <row r="37">
      <c r="A37" s="38" t="inlineStr">
        <is>
          <t>JSW Steel Ltd.</t>
        </is>
      </c>
      <c r="B37" s="17" t="inlineStr">
        <is>
          <t>INE019A01038</t>
        </is>
      </c>
      <c r="C37" s="17" t="inlineStr">
        <is>
          <t>Ferrous Metals</t>
        </is>
      </c>
      <c r="D37" s="156" t="n">
        <v>47925</v>
      </c>
      <c r="E37" s="7" t="n">
        <v>547.64</v>
      </c>
      <c r="F37" s="8" t="n">
        <v>0.0058</v>
      </c>
      <c r="G37" s="39" t="n"/>
    </row>
    <row r="38">
      <c r="A38" s="38" t="inlineStr">
        <is>
          <t>Gabriel India Ltd.</t>
        </is>
      </c>
      <c r="B38" s="17" t="inlineStr">
        <is>
          <t>INE524A01029</t>
        </is>
      </c>
      <c r="C38" s="17" t="inlineStr">
        <is>
          <t>Auto Components</t>
        </is>
      </c>
      <c r="D38" s="156" t="n">
        <v>45000</v>
      </c>
      <c r="E38" s="7" t="n">
        <v>531.63</v>
      </c>
      <c r="F38" s="8" t="n">
        <v>0.0056</v>
      </c>
      <c r="G38" s="39" t="n"/>
    </row>
    <row r="39">
      <c r="A39" s="38" t="inlineStr">
        <is>
          <t>GK Energy Ltd</t>
        </is>
      </c>
      <c r="B39" s="17" t="inlineStr">
        <is>
          <t>INE1AG301022</t>
        </is>
      </c>
      <c r="C39" s="17" t="inlineStr">
        <is>
          <t>Construction</t>
        </is>
      </c>
      <c r="D39" s="156" t="n">
        <v>320405</v>
      </c>
      <c r="E39" s="7" t="n">
        <v>519.38</v>
      </c>
      <c r="F39" s="8" t="n">
        <v>0.0055</v>
      </c>
      <c r="G39" s="39" t="n"/>
    </row>
    <row r="40">
      <c r="A40" s="38" t="inlineStr">
        <is>
          <t>NTPC Ltd.</t>
        </is>
      </c>
      <c r="B40" s="17" t="inlineStr">
        <is>
          <t>INE733E01010</t>
        </is>
      </c>
      <c r="C40" s="17" t="inlineStr">
        <is>
          <t>Power</t>
        </is>
      </c>
      <c r="D40" s="156" t="n">
        <v>151500</v>
      </c>
      <c r="E40" s="7" t="n">
        <v>515.78</v>
      </c>
      <c r="F40" s="8" t="n">
        <v>0.0054</v>
      </c>
      <c r="G40" s="39" t="n"/>
    </row>
    <row r="41">
      <c r="A41" s="38" t="inlineStr">
        <is>
          <t>HDB Financial Services Ltd.</t>
        </is>
      </c>
      <c r="B41" s="17" t="inlineStr">
        <is>
          <t>INE756I01012</t>
        </is>
      </c>
      <c r="C41" s="17" t="inlineStr">
        <is>
          <t>Finance</t>
        </is>
      </c>
      <c r="D41" s="156" t="n">
        <v>66632</v>
      </c>
      <c r="E41" s="7" t="n">
        <v>499.94</v>
      </c>
      <c r="F41" s="8" t="n">
        <v>0.0053</v>
      </c>
      <c r="G41" s="39" t="n"/>
    </row>
    <row r="42">
      <c r="A42" s="38" t="inlineStr">
        <is>
          <t>Indiqube Spaces Ltd.</t>
        </is>
      </c>
      <c r="B42" s="17" t="inlineStr">
        <is>
          <t>INE06ST01018</t>
        </is>
      </c>
      <c r="C42" s="17" t="inlineStr">
        <is>
          <t>Commercial Services &amp; Supplies</t>
        </is>
      </c>
      <c r="D42" s="156" t="n">
        <v>210987</v>
      </c>
      <c r="E42" s="7" t="n">
        <v>481.05</v>
      </c>
      <c r="F42" s="8" t="n">
        <v>0.0051</v>
      </c>
      <c r="G42" s="39" t="n"/>
    </row>
    <row r="43">
      <c r="A43" s="38" t="inlineStr">
        <is>
          <t>Tata Power Company Ltd.</t>
        </is>
      </c>
      <c r="B43" s="17" t="inlineStr">
        <is>
          <t>INE245A01021</t>
        </is>
      </c>
      <c r="C43" s="17" t="inlineStr">
        <is>
          <t>Power</t>
        </is>
      </c>
      <c r="D43" s="156" t="n">
        <v>121800</v>
      </c>
      <c r="E43" s="7" t="n">
        <v>473.38</v>
      </c>
      <c r="F43" s="8" t="n">
        <v>0.005</v>
      </c>
      <c r="G43" s="39" t="n"/>
    </row>
    <row r="44">
      <c r="A44" s="38" t="inlineStr">
        <is>
          <t>ITC Ltd.</t>
        </is>
      </c>
      <c r="B44" s="17" t="inlineStr">
        <is>
          <t>INE154A01025</t>
        </is>
      </c>
      <c r="C44" s="17" t="inlineStr">
        <is>
          <t>Diversified FMCG</t>
        </is>
      </c>
      <c r="D44" s="156" t="n">
        <v>116508</v>
      </c>
      <c r="E44" s="7" t="n">
        <v>467.84</v>
      </c>
      <c r="F44" s="8" t="n">
        <v>0.0049</v>
      </c>
      <c r="G44" s="39" t="n"/>
    </row>
    <row r="45">
      <c r="A45" s="38" t="inlineStr">
        <is>
          <t>Infosys Ltd.</t>
        </is>
      </c>
      <c r="B45" s="17" t="inlineStr">
        <is>
          <t>INE009A01021</t>
        </is>
      </c>
      <c r="C45" s="17" t="inlineStr">
        <is>
          <t>IT - Software</t>
        </is>
      </c>
      <c r="D45" s="156" t="n">
        <v>30697</v>
      </c>
      <c r="E45" s="7" t="n">
        <v>442.59</v>
      </c>
      <c r="F45" s="8" t="n">
        <v>0.0047</v>
      </c>
      <c r="G45" s="39" t="n"/>
    </row>
    <row r="46">
      <c r="A46" s="38" t="inlineStr">
        <is>
          <t>Vedanta Ltd.</t>
        </is>
      </c>
      <c r="B46" s="17" t="inlineStr">
        <is>
          <t>INE205A01025</t>
        </is>
      </c>
      <c r="C46" s="17" t="inlineStr">
        <is>
          <t>Diversified Metals</t>
        </is>
      </c>
      <c r="D46" s="156" t="n">
        <v>94300</v>
      </c>
      <c r="E46" s="7" t="n">
        <v>439.25</v>
      </c>
      <c r="F46" s="8" t="n">
        <v>0.0046</v>
      </c>
      <c r="G46" s="39" t="n"/>
    </row>
    <row r="47">
      <c r="A47" s="38" t="inlineStr">
        <is>
          <t>Tata Motors Ltd.</t>
        </is>
      </c>
      <c r="B47" s="17" t="inlineStr">
        <is>
          <t>INE155A01022</t>
        </is>
      </c>
      <c r="C47" s="17" t="inlineStr">
        <is>
          <t>Automobiles</t>
        </is>
      </c>
      <c r="D47" s="156" t="n">
        <v>64000</v>
      </c>
      <c r="E47" s="7" t="n">
        <v>435.33</v>
      </c>
      <c r="F47" s="8" t="n">
        <v>0.0046</v>
      </c>
      <c r="G47" s="39" t="n"/>
    </row>
    <row r="48">
      <c r="A48" s="38" t="inlineStr">
        <is>
          <t>Mahindra &amp; Mahindra Ltd.</t>
        </is>
      </c>
      <c r="B48" s="17" t="inlineStr">
        <is>
          <t>INE101A01026</t>
        </is>
      </c>
      <c r="C48" s="17" t="inlineStr">
        <is>
          <t>Automobiles</t>
        </is>
      </c>
      <c r="D48" s="156" t="n">
        <v>12648</v>
      </c>
      <c r="E48" s="7" t="n">
        <v>433.45</v>
      </c>
      <c r="F48" s="8" t="n">
        <v>0.0046</v>
      </c>
      <c r="G48" s="39" t="n"/>
    </row>
    <row r="49">
      <c r="A49" s="38" t="inlineStr">
        <is>
          <t>Hindustan Aeronautics Ltd.</t>
        </is>
      </c>
      <c r="B49" s="17" t="inlineStr">
        <is>
          <t>INE066F01020</t>
        </is>
      </c>
      <c r="C49" s="17" t="inlineStr">
        <is>
          <t>Aerospace &amp; Defense</t>
        </is>
      </c>
      <c r="D49" s="156" t="n">
        <v>9000</v>
      </c>
      <c r="E49" s="7" t="n">
        <v>427.19</v>
      </c>
      <c r="F49" s="8" t="n">
        <v>0.0045</v>
      </c>
      <c r="G49" s="39" t="n"/>
    </row>
    <row r="50">
      <c r="A50" s="38" t="inlineStr">
        <is>
          <t>Multi Commodity Exchange Of India Ltd.</t>
        </is>
      </c>
      <c r="B50" s="17" t="inlineStr">
        <is>
          <t>INE745G01035</t>
        </is>
      </c>
      <c r="C50" s="17" t="inlineStr">
        <is>
          <t>Capital Markets</t>
        </is>
      </c>
      <c r="D50" s="156" t="n">
        <v>5375</v>
      </c>
      <c r="E50" s="7" t="n">
        <v>419.04</v>
      </c>
      <c r="F50" s="8" t="n">
        <v>0.0044</v>
      </c>
      <c r="G50" s="39" t="n"/>
    </row>
    <row r="51">
      <c r="A51" s="38" t="inlineStr">
        <is>
          <t>Sun Pharmaceutical Industries Ltd.</t>
        </is>
      </c>
      <c r="B51" s="17" t="inlineStr">
        <is>
          <t>INE044A01036</t>
        </is>
      </c>
      <c r="C51" s="17" t="inlineStr">
        <is>
          <t>Pharmaceuticals &amp; Biotechnology</t>
        </is>
      </c>
      <c r="D51" s="156" t="n">
        <v>25865</v>
      </c>
      <c r="E51" s="7" t="n">
        <v>412.37</v>
      </c>
      <c r="F51" s="8" t="n">
        <v>0.0044</v>
      </c>
      <c r="G51" s="39" t="n"/>
    </row>
    <row r="52">
      <c r="A52" s="38" t="inlineStr">
        <is>
          <t>Hindalco Industries Ltd.</t>
        </is>
      </c>
      <c r="B52" s="17" t="inlineStr">
        <is>
          <t>INE038A01020</t>
        </is>
      </c>
      <c r="C52" s="17" t="inlineStr">
        <is>
          <t>Non - Ferrous Metals</t>
        </is>
      </c>
      <c r="D52" s="156" t="n">
        <v>50316</v>
      </c>
      <c r="E52" s="7" t="n">
        <v>383.38</v>
      </c>
      <c r="F52" s="8" t="n">
        <v>0.004</v>
      </c>
      <c r="G52" s="39" t="n"/>
    </row>
    <row r="53">
      <c r="A53" s="38" t="inlineStr">
        <is>
          <t>Bharat Electronics Ltd.</t>
        </is>
      </c>
      <c r="B53" s="17" t="inlineStr">
        <is>
          <t>INE263A01024</t>
        </is>
      </c>
      <c r="C53" s="17" t="inlineStr">
        <is>
          <t>Aerospace &amp; Defense</t>
        </is>
      </c>
      <c r="D53" s="156" t="n">
        <v>94167</v>
      </c>
      <c r="E53" s="7" t="n">
        <v>380.39</v>
      </c>
      <c r="F53" s="8" t="n">
        <v>0.004</v>
      </c>
      <c r="G53" s="39" t="n"/>
    </row>
    <row r="54">
      <c r="A54" s="38" t="inlineStr">
        <is>
          <t>Glenmark Pharmaceuticals Ltd.</t>
        </is>
      </c>
      <c r="B54" s="17" t="inlineStr">
        <is>
          <t>INE935A01035</t>
        </is>
      </c>
      <c r="C54" s="17" t="inlineStr">
        <is>
          <t>Pharmaceuticals &amp; Biotechnology</t>
        </is>
      </c>
      <c r="D54" s="156" t="n">
        <v>18046</v>
      </c>
      <c r="E54" s="7" t="n">
        <v>352.38</v>
      </c>
      <c r="F54" s="8" t="n">
        <v>0.0037</v>
      </c>
      <c r="G54" s="39" t="n"/>
    </row>
    <row r="55">
      <c r="A55" s="38" t="inlineStr">
        <is>
          <t>Premier Energies Ltd.</t>
        </is>
      </c>
      <c r="B55" s="17" t="inlineStr">
        <is>
          <t>INE0BS701011</t>
        </is>
      </c>
      <c r="C55" s="17" t="inlineStr">
        <is>
          <t>Electrical Equipment</t>
        </is>
      </c>
      <c r="D55" s="156" t="n">
        <v>34000</v>
      </c>
      <c r="E55" s="7" t="n">
        <v>347.33</v>
      </c>
      <c r="F55" s="8" t="n">
        <v>0.0037</v>
      </c>
      <c r="G55" s="39" t="n"/>
    </row>
    <row r="56">
      <c r="A56" s="38" t="inlineStr">
        <is>
          <t>Adani Enterprises Ltd.</t>
        </is>
      </c>
      <c r="B56" s="17" t="inlineStr">
        <is>
          <t>INE423A01024</t>
        </is>
      </c>
      <c r="C56" s="17" t="inlineStr">
        <is>
          <t>Metals &amp; Minerals Trading</t>
        </is>
      </c>
      <c r="D56" s="156" t="n">
        <v>13200</v>
      </c>
      <c r="E56" s="7" t="n">
        <v>330.78</v>
      </c>
      <c r="F56" s="8" t="n">
        <v>0.0035</v>
      </c>
      <c r="G56" s="39" t="n"/>
    </row>
    <row r="57">
      <c r="A57" s="38" t="inlineStr">
        <is>
          <t>Apollo Hospitals Enterprise Ltd.</t>
        </is>
      </c>
      <c r="B57" s="17" t="inlineStr">
        <is>
          <t>INE437A01024</t>
        </is>
      </c>
      <c r="C57" s="17" t="inlineStr">
        <is>
          <t>Healthcare Services</t>
        </is>
      </c>
      <c r="D57" s="156" t="n">
        <v>4433</v>
      </c>
      <c r="E57" s="7" t="n">
        <v>328.44</v>
      </c>
      <c r="F57" s="8" t="n">
        <v>0.0035</v>
      </c>
      <c r="G57" s="39" t="n"/>
    </row>
    <row r="58">
      <c r="A58" s="38" t="inlineStr">
        <is>
          <t>Brigade Hotel Ventures Ltd.</t>
        </is>
      </c>
      <c r="B58" s="17" t="inlineStr">
        <is>
          <t>INE03NU01014</t>
        </is>
      </c>
      <c r="C58" s="17" t="inlineStr">
        <is>
          <t>Leisure Services</t>
        </is>
      </c>
      <c r="D58" s="156" t="n">
        <v>388938</v>
      </c>
      <c r="E58" s="7" t="n">
        <v>319.51</v>
      </c>
      <c r="F58" s="8" t="n">
        <v>0.0034</v>
      </c>
      <c r="G58" s="39" t="n"/>
    </row>
    <row r="59">
      <c r="A59" s="38" t="inlineStr">
        <is>
          <t>Power Finance Corporation Ltd.</t>
        </is>
      </c>
      <c r="B59" s="17" t="inlineStr">
        <is>
          <t>INE134E01011</t>
        </is>
      </c>
      <c r="C59" s="17" t="inlineStr">
        <is>
          <t>Finance</t>
        </is>
      </c>
      <c r="D59" s="156" t="n">
        <v>77661</v>
      </c>
      <c r="E59" s="7" t="n">
        <v>318.6</v>
      </c>
      <c r="F59" s="8" t="n">
        <v>0.0034</v>
      </c>
      <c r="G59" s="39" t="n"/>
    </row>
    <row r="60">
      <c r="A60" s="38" t="inlineStr">
        <is>
          <t>Cipla Ltd.</t>
        </is>
      </c>
      <c r="B60" s="17" t="inlineStr">
        <is>
          <t>INE059A01026</t>
        </is>
      </c>
      <c r="C60" s="17" t="inlineStr">
        <is>
          <t>Pharmaceuticals &amp; Biotechnology</t>
        </is>
      </c>
      <c r="D60" s="156" t="n">
        <v>20468</v>
      </c>
      <c r="E60" s="7" t="n">
        <v>307.7</v>
      </c>
      <c r="F60" s="8" t="n">
        <v>0.0032</v>
      </c>
      <c r="G60" s="39" t="n"/>
    </row>
    <row r="61">
      <c r="A61" s="38" t="inlineStr">
        <is>
          <t>Dixon Technologies (India) Ltd.</t>
        </is>
      </c>
      <c r="B61" s="17" t="inlineStr">
        <is>
          <t>INE935N01020</t>
        </is>
      </c>
      <c r="C61" s="17" t="inlineStr">
        <is>
          <t>Consumer Durables</t>
        </is>
      </c>
      <c r="D61" s="156" t="n">
        <v>1860</v>
      </c>
      <c r="E61" s="7" t="n">
        <v>303.59</v>
      </c>
      <c r="F61" s="8" t="n">
        <v>0.0032</v>
      </c>
      <c r="G61" s="39" t="n"/>
    </row>
    <row r="62">
      <c r="A62" s="38" t="inlineStr">
        <is>
          <t>Pidilite Industries Ltd.</t>
        </is>
      </c>
      <c r="B62" s="17" t="inlineStr">
        <is>
          <t>INE318A01026</t>
        </is>
      </c>
      <c r="C62" s="17" t="inlineStr">
        <is>
          <t>Chemicals &amp; Petrochemicals</t>
        </is>
      </c>
      <c r="D62" s="156" t="n">
        <v>20440</v>
      </c>
      <c r="E62" s="7" t="n">
        <v>300.06</v>
      </c>
      <c r="F62" s="8" t="n">
        <v>0.0032</v>
      </c>
      <c r="G62" s="39" t="n"/>
    </row>
    <row r="63">
      <c r="A63" s="38" t="inlineStr">
        <is>
          <t>Biocon Ltd.</t>
        </is>
      </c>
      <c r="B63" s="17" t="inlineStr">
        <is>
          <t>INE376G01013</t>
        </is>
      </c>
      <c r="C63" s="17" t="inlineStr">
        <is>
          <t>Pharmaceuticals &amp; Biotechnology</t>
        </is>
      </c>
      <c r="D63" s="156" t="n">
        <v>85951</v>
      </c>
      <c r="E63" s="7" t="n">
        <v>293.09</v>
      </c>
      <c r="F63" s="8" t="n">
        <v>0.0031</v>
      </c>
      <c r="G63" s="39" t="n"/>
    </row>
    <row r="64">
      <c r="A64" s="38" t="inlineStr">
        <is>
          <t>The Indian Hotels Company Ltd.</t>
        </is>
      </c>
      <c r="B64" s="17" t="inlineStr">
        <is>
          <t>INE053A01029</t>
        </is>
      </c>
      <c r="C64" s="17" t="inlineStr">
        <is>
          <t>Leisure Services</t>
        </is>
      </c>
      <c r="D64" s="156" t="n">
        <v>40015</v>
      </c>
      <c r="E64" s="7" t="n">
        <v>288.23</v>
      </c>
      <c r="F64" s="8" t="n">
        <v>0.003</v>
      </c>
      <c r="G64" s="39" t="n"/>
    </row>
    <row r="65">
      <c r="A65" s="38" t="inlineStr">
        <is>
          <t>Jain Resource Recycling Ltd.</t>
        </is>
      </c>
      <c r="B65" s="17" t="inlineStr">
        <is>
          <t>INE0YD401026</t>
        </is>
      </c>
      <c r="C65" s="17" t="inlineStr">
        <is>
          <t>Diversified Metals</t>
        </is>
      </c>
      <c r="D65" s="156" t="n">
        <v>120928</v>
      </c>
      <c r="E65" s="7" t="n">
        <v>280.55</v>
      </c>
      <c r="F65" s="59" t="n">
        <v>0.003</v>
      </c>
      <c r="G65" s="39" t="n"/>
    </row>
    <row r="66">
      <c r="A66" s="38" t="inlineStr">
        <is>
          <t>Union Bank of India</t>
        </is>
      </c>
      <c r="B66" s="17" t="inlineStr">
        <is>
          <t>INE692A01016</t>
        </is>
      </c>
      <c r="C66" s="17" t="inlineStr">
        <is>
          <t>Banks</t>
        </is>
      </c>
      <c r="D66" s="156" t="n">
        <v>200000</v>
      </c>
      <c r="E66" s="7" t="n">
        <v>277.02</v>
      </c>
      <c r="F66" s="8" t="n">
        <v>0.0029</v>
      </c>
      <c r="G66" s="39" t="n"/>
    </row>
    <row r="67">
      <c r="A67" s="38" t="inlineStr">
        <is>
          <t>Tata Consultancy Services Ltd.</t>
        </is>
      </c>
      <c r="B67" s="17" t="inlineStr">
        <is>
          <t>INE467B01029</t>
        </is>
      </c>
      <c r="C67" s="17" t="inlineStr">
        <is>
          <t>IT - Software</t>
        </is>
      </c>
      <c r="D67" s="156" t="n">
        <v>9230</v>
      </c>
      <c r="E67" s="7" t="n">
        <v>266.6</v>
      </c>
      <c r="F67" s="8" t="n">
        <v>0.0028</v>
      </c>
      <c r="G67" s="39" t="n"/>
    </row>
    <row r="68">
      <c r="A68" s="38" t="inlineStr">
        <is>
          <t>Sanathan Textiles Ltd.</t>
        </is>
      </c>
      <c r="B68" s="17" t="inlineStr">
        <is>
          <t>INE0JPD01013</t>
        </is>
      </c>
      <c r="C68" s="17" t="inlineStr">
        <is>
          <t>Textiles &amp; Apparels</t>
        </is>
      </c>
      <c r="D68" s="156" t="n">
        <v>50000</v>
      </c>
      <c r="E68" s="7" t="n">
        <v>249</v>
      </c>
      <c r="F68" s="8" t="n">
        <v>0.0026</v>
      </c>
      <c r="G68" s="39" t="n"/>
    </row>
    <row r="69">
      <c r="A69" s="38" t="inlineStr">
        <is>
          <t>REC Ltd.</t>
        </is>
      </c>
      <c r="B69" s="17" t="inlineStr">
        <is>
          <t>INE020B01018</t>
        </is>
      </c>
      <c r="C69" s="17" t="inlineStr">
        <is>
          <t>Finance</t>
        </is>
      </c>
      <c r="D69" s="156" t="n">
        <v>66663</v>
      </c>
      <c r="E69" s="7" t="n">
        <v>248.55</v>
      </c>
      <c r="F69" s="8" t="n">
        <v>0.0026</v>
      </c>
      <c r="G69" s="39" t="n"/>
    </row>
    <row r="70">
      <c r="A70" s="38" t="inlineStr">
        <is>
          <t>VARUN BEVERAGES LIMITED</t>
        </is>
      </c>
      <c r="B70" s="17" t="inlineStr">
        <is>
          <t>INE200M01039</t>
        </is>
      </c>
      <c r="C70" s="17" t="inlineStr">
        <is>
          <t>Beverages</t>
        </is>
      </c>
      <c r="D70" s="156" t="n">
        <v>54285</v>
      </c>
      <c r="E70" s="7" t="n">
        <v>240.86</v>
      </c>
      <c r="F70" s="8" t="n">
        <v>0.0025</v>
      </c>
      <c r="G70" s="39" t="n"/>
    </row>
    <row r="71">
      <c r="A71" s="38" t="inlineStr">
        <is>
          <t>Smartworks Coworking Spaces Ltd.</t>
        </is>
      </c>
      <c r="B71" s="17" t="inlineStr">
        <is>
          <t>INE0NAZ01010</t>
        </is>
      </c>
      <c r="C71" s="17" t="inlineStr">
        <is>
          <t>Commercial Services &amp; Supplies</t>
        </is>
      </c>
      <c r="D71" s="156" t="n">
        <v>42500</v>
      </c>
      <c r="E71" s="7" t="n">
        <v>238.74</v>
      </c>
      <c r="F71" s="8" t="n">
        <v>0.0025</v>
      </c>
      <c r="G71" s="39" t="n"/>
    </row>
    <row r="72">
      <c r="A72" s="38" t="inlineStr">
        <is>
          <t>TVS Motor Company Ltd.</t>
        </is>
      </c>
      <c r="B72" s="17" t="inlineStr">
        <is>
          <t>INE494B01023</t>
        </is>
      </c>
      <c r="C72" s="17" t="inlineStr">
        <is>
          <t>Automobiles</t>
        </is>
      </c>
      <c r="D72" s="156" t="n">
        <v>6931</v>
      </c>
      <c r="E72" s="7" t="n">
        <v>238.34</v>
      </c>
      <c r="F72" s="8" t="n">
        <v>0.0025</v>
      </c>
      <c r="G72" s="39" t="n"/>
    </row>
    <row r="73">
      <c r="A73" s="38" t="inlineStr">
        <is>
          <t>Anthem Biosciences Ltd.</t>
        </is>
      </c>
      <c r="B73" s="17" t="inlineStr">
        <is>
          <t>INE0CZ201020</t>
        </is>
      </c>
      <c r="C73" s="17" t="inlineStr">
        <is>
          <t>Pharmaceuticals &amp; Biotechnology</t>
        </is>
      </c>
      <c r="D73" s="156" t="n">
        <v>30706</v>
      </c>
      <c r="E73" s="7" t="n">
        <v>233.73</v>
      </c>
      <c r="F73" s="8" t="n">
        <v>0.0025</v>
      </c>
      <c r="G73" s="39" t="n"/>
    </row>
    <row r="74">
      <c r="A74" s="38" t="inlineStr">
        <is>
          <t>Indian Bank</t>
        </is>
      </c>
      <c r="B74" s="17" t="inlineStr">
        <is>
          <t>INE562A01011</t>
        </is>
      </c>
      <c r="C74" s="17" t="inlineStr">
        <is>
          <t>Banks</t>
        </is>
      </c>
      <c r="D74" s="156" t="n">
        <v>30188</v>
      </c>
      <c r="E74" s="7" t="n">
        <v>226.62</v>
      </c>
      <c r="F74" s="8" t="n">
        <v>0.0024</v>
      </c>
      <c r="G74" s="39" t="n"/>
    </row>
    <row r="75">
      <c r="A75" s="38" t="inlineStr">
        <is>
          <t>Ellenbarrie Industrial Gases Ltd.</t>
        </is>
      </c>
      <c r="B75" s="17" t="inlineStr">
        <is>
          <t>INE236E01022</t>
        </is>
      </c>
      <c r="C75" s="17" t="inlineStr">
        <is>
          <t>Chemicals &amp; Petrochemicals</t>
        </is>
      </c>
      <c r="D75" s="156" t="n">
        <v>48034</v>
      </c>
      <c r="E75" s="7" t="n">
        <v>225.62</v>
      </c>
      <c r="F75" s="8" t="n">
        <v>0.0024</v>
      </c>
      <c r="G75" s="39" t="n"/>
    </row>
    <row r="76">
      <c r="A76" s="38" t="inlineStr">
        <is>
          <t>Indus Towers Ltd.</t>
        </is>
      </c>
      <c r="B76" s="17" t="inlineStr">
        <is>
          <t>INE121J01017</t>
        </is>
      </c>
      <c r="C76" s="17" t="inlineStr">
        <is>
          <t>Telecom - Services</t>
        </is>
      </c>
      <c r="D76" s="156" t="n">
        <v>65304</v>
      </c>
      <c r="E76" s="7" t="n">
        <v>223.93</v>
      </c>
      <c r="F76" s="8" t="n">
        <v>0.0024</v>
      </c>
      <c r="G76" s="39" t="n"/>
    </row>
    <row r="77">
      <c r="A77" s="38" t="inlineStr">
        <is>
          <t>HCL Technologies Ltd.</t>
        </is>
      </c>
      <c r="B77" s="17" t="inlineStr">
        <is>
          <t>INE860A01027</t>
        </is>
      </c>
      <c r="C77" s="17" t="inlineStr">
        <is>
          <t>IT - Software</t>
        </is>
      </c>
      <c r="D77" s="156" t="n">
        <v>16110</v>
      </c>
      <c r="E77" s="7" t="n">
        <v>223.14</v>
      </c>
      <c r="F77" s="8" t="n">
        <v>0.0024</v>
      </c>
      <c r="G77" s="39" t="n"/>
    </row>
    <row r="78">
      <c r="A78" s="38" t="inlineStr">
        <is>
          <t>AU Small Finance Bank Ltd.</t>
        </is>
      </c>
      <c r="B78" s="17" t="inlineStr">
        <is>
          <t>INE949L01017</t>
        </is>
      </c>
      <c r="C78" s="17" t="inlineStr">
        <is>
          <t>Banks</t>
        </is>
      </c>
      <c r="D78" s="156" t="n">
        <v>30425</v>
      </c>
      <c r="E78" s="7" t="n">
        <v>222.53</v>
      </c>
      <c r="F78" s="8" t="n">
        <v>0.0024</v>
      </c>
      <c r="G78" s="39" t="n"/>
    </row>
    <row r="79">
      <c r="A79" s="38" t="inlineStr">
        <is>
          <t>Bharat Heavy Electricals Ltd.</t>
        </is>
      </c>
      <c r="B79" s="17" t="inlineStr">
        <is>
          <t>INE257A01026</t>
        </is>
      </c>
      <c r="C79" s="17" t="inlineStr">
        <is>
          <t>Electrical Equipment</t>
        </is>
      </c>
      <c r="D79" s="156" t="n">
        <v>91875</v>
      </c>
      <c r="E79" s="7" t="n">
        <v>219.08</v>
      </c>
      <c r="F79" s="8" t="n">
        <v>0.0023</v>
      </c>
      <c r="G79" s="39" t="n"/>
    </row>
    <row r="80">
      <c r="A80" s="38" t="inlineStr">
        <is>
          <t>SJVN Ltd.</t>
        </is>
      </c>
      <c r="B80" s="17" t="inlineStr">
        <is>
          <t>INE002L01015</t>
        </is>
      </c>
      <c r="C80" s="17" t="inlineStr">
        <is>
          <t>Power</t>
        </is>
      </c>
      <c r="D80" s="156" t="n">
        <v>240145</v>
      </c>
      <c r="E80" s="7" t="n">
        <v>216.9</v>
      </c>
      <c r="F80" s="8" t="n">
        <v>0.0023</v>
      </c>
      <c r="G80" s="39" t="n"/>
    </row>
    <row r="81">
      <c r="A81" s="38" t="inlineStr">
        <is>
          <t>Hindustan Unilever Ltd.</t>
        </is>
      </c>
      <c r="B81" s="17" t="inlineStr">
        <is>
          <t>INE030A01027</t>
        </is>
      </c>
      <c r="C81" s="17" t="inlineStr">
        <is>
          <t>Diversified FMCG</t>
        </is>
      </c>
      <c r="D81" s="156" t="n">
        <v>8462</v>
      </c>
      <c r="E81" s="7" t="n">
        <v>212.77</v>
      </c>
      <c r="F81" s="8" t="n">
        <v>0.0022</v>
      </c>
      <c r="G81" s="39" t="n"/>
    </row>
    <row r="82">
      <c r="A82" s="38" t="inlineStr">
        <is>
          <t>International Gemmological Inst Ind Ltd.</t>
        </is>
      </c>
      <c r="B82" s="17" t="inlineStr">
        <is>
          <t>INE0Q9301021</t>
        </is>
      </c>
      <c r="C82" s="17" t="inlineStr">
        <is>
          <t>Commercial Services &amp; Supplies</t>
        </is>
      </c>
      <c r="D82" s="156" t="n">
        <v>59955</v>
      </c>
      <c r="E82" s="7" t="n">
        <v>206.9</v>
      </c>
      <c r="F82" s="8" t="n">
        <v>0.0022</v>
      </c>
      <c r="G82" s="39" t="n"/>
    </row>
    <row r="83">
      <c r="A83" s="38" t="inlineStr">
        <is>
          <t>DAM Capital Advisors Ltd.</t>
        </is>
      </c>
      <c r="B83" s="17" t="inlineStr">
        <is>
          <t>INE284H01025</t>
        </is>
      </c>
      <c r="C83" s="17" t="inlineStr">
        <is>
          <t>Capital Markets</t>
        </is>
      </c>
      <c r="D83" s="156" t="n">
        <v>88402</v>
      </c>
      <c r="E83" s="7" t="n">
        <v>206.37</v>
      </c>
      <c r="F83" s="8" t="n">
        <v>0.0022</v>
      </c>
      <c r="G83" s="39" t="n"/>
    </row>
    <row r="84">
      <c r="A84" s="38" t="inlineStr">
        <is>
          <t>Bank of Baroda</t>
        </is>
      </c>
      <c r="B84" s="17" t="inlineStr">
        <is>
          <t>INE028A01039</t>
        </is>
      </c>
      <c r="C84" s="17" t="inlineStr">
        <is>
          <t>Banks</t>
        </is>
      </c>
      <c r="D84" s="156" t="n">
        <v>78975</v>
      </c>
      <c r="E84" s="7" t="n">
        <v>204.18</v>
      </c>
      <c r="F84" s="8" t="n">
        <v>0.0022</v>
      </c>
      <c r="G84" s="39" t="n"/>
    </row>
    <row r="85">
      <c r="A85" s="38" t="inlineStr">
        <is>
          <t>ICICI Prudential Life Insurance Co Ltd.</t>
        </is>
      </c>
      <c r="B85" s="17" t="inlineStr">
        <is>
          <t>INE726G01019</t>
        </is>
      </c>
      <c r="C85" s="17" t="inlineStr">
        <is>
          <t>Insurance</t>
        </is>
      </c>
      <c r="D85" s="156" t="n">
        <v>34225</v>
      </c>
      <c r="E85" s="7" t="n">
        <v>203.71</v>
      </c>
      <c r="F85" s="8" t="n">
        <v>0.0022</v>
      </c>
      <c r="G85" s="39" t="n"/>
    </row>
    <row r="86">
      <c r="A86" s="38" t="inlineStr">
        <is>
          <t>UNO Minda Ltd.</t>
        </is>
      </c>
      <c r="B86" s="17" t="inlineStr">
        <is>
          <t>INE405E01023</t>
        </is>
      </c>
      <c r="C86" s="17" t="inlineStr">
        <is>
          <t>Auto Components</t>
        </is>
      </c>
      <c r="D86" s="156" t="n">
        <v>15053</v>
      </c>
      <c r="E86" s="7" t="n">
        <v>195.51</v>
      </c>
      <c r="F86" s="8" t="n">
        <v>0.0021</v>
      </c>
      <c r="G86" s="39" t="n"/>
    </row>
    <row r="87">
      <c r="A87" s="38" t="inlineStr">
        <is>
          <t>Marico Ltd.</t>
        </is>
      </c>
      <c r="B87" s="17" t="inlineStr">
        <is>
          <t>INE196A01026</t>
        </is>
      </c>
      <c r="C87" s="17" t="inlineStr">
        <is>
          <t>Agricultural Food &amp; other Products</t>
        </is>
      </c>
      <c r="D87" s="156" t="n">
        <v>27864</v>
      </c>
      <c r="E87" s="7" t="n">
        <v>194.32</v>
      </c>
      <c r="F87" s="8" t="n">
        <v>0.0021</v>
      </c>
      <c r="G87" s="39" t="n"/>
    </row>
    <row r="88">
      <c r="A88" s="38" t="inlineStr">
        <is>
          <t>Computer Age Management Services Ltd.</t>
        </is>
      </c>
      <c r="B88" s="17" t="inlineStr">
        <is>
          <t>INE596I01012</t>
        </is>
      </c>
      <c r="C88" s="17" t="inlineStr">
        <is>
          <t>Capital Markets</t>
        </is>
      </c>
      <c r="D88" s="156" t="n">
        <v>5100</v>
      </c>
      <c r="E88" s="7" t="n">
        <v>191.69</v>
      </c>
      <c r="F88" s="8" t="n">
        <v>0.002</v>
      </c>
      <c r="G88" s="39" t="n"/>
    </row>
    <row r="89">
      <c r="A89" s="38" t="inlineStr">
        <is>
          <t>GMR Airports Ltd.</t>
        </is>
      </c>
      <c r="B89" s="17" t="inlineStr">
        <is>
          <t>INE776C01039</t>
        </is>
      </c>
      <c r="C89" s="17" t="inlineStr">
        <is>
          <t>Transport Infrastructure</t>
        </is>
      </c>
      <c r="D89" s="156" t="n">
        <v>209250</v>
      </c>
      <c r="E89" s="7" t="n">
        <v>182.47</v>
      </c>
      <c r="F89" s="8" t="n">
        <v>0.0019</v>
      </c>
      <c r="G89" s="39" t="n"/>
    </row>
    <row r="90">
      <c r="A90" s="38" t="inlineStr">
        <is>
          <t>United Spirits Ltd.</t>
        </is>
      </c>
      <c r="B90" s="17" t="inlineStr">
        <is>
          <t>INE854D01024</t>
        </is>
      </c>
      <c r="C90" s="17" t="inlineStr">
        <is>
          <t>Beverages</t>
        </is>
      </c>
      <c r="D90" s="156" t="n">
        <v>13121</v>
      </c>
      <c r="E90" s="7" t="n">
        <v>173.76</v>
      </c>
      <c r="F90" s="8" t="n">
        <v>0.0018</v>
      </c>
      <c r="G90" s="39" t="n"/>
    </row>
    <row r="91">
      <c r="A91" s="38" t="inlineStr">
        <is>
          <t>Aster DM Healthcare Ltd.</t>
        </is>
      </c>
      <c r="B91" s="17" t="inlineStr">
        <is>
          <t>INE914M01019</t>
        </is>
      </c>
      <c r="C91" s="17" t="inlineStr">
        <is>
          <t>Healthcare Services</t>
        </is>
      </c>
      <c r="D91" s="156" t="n">
        <v>27356</v>
      </c>
      <c r="E91" s="7" t="n">
        <v>171.51</v>
      </c>
      <c r="F91" s="8" t="n">
        <v>0.0018</v>
      </c>
      <c r="G91" s="39" t="n"/>
    </row>
    <row r="92">
      <c r="A92" s="38" t="inlineStr">
        <is>
          <t>Cholamandalam Investment &amp; Finance Company Ltd.</t>
        </is>
      </c>
      <c r="B92" s="17" t="inlineStr">
        <is>
          <t>INE121A01024</t>
        </is>
      </c>
      <c r="C92" s="17" t="inlineStr">
        <is>
          <t>Finance</t>
        </is>
      </c>
      <c r="D92" s="156" t="n">
        <v>10595</v>
      </c>
      <c r="E92" s="7" t="n">
        <v>170.66</v>
      </c>
      <c r="F92" s="8" t="n">
        <v>0.0018</v>
      </c>
      <c r="G92" s="39" t="n"/>
    </row>
    <row r="93">
      <c r="A93" s="38" t="inlineStr">
        <is>
          <t>Bandhan Bank Ltd.</t>
        </is>
      </c>
      <c r="B93" s="17" t="inlineStr">
        <is>
          <t>INE545U01014</t>
        </is>
      </c>
      <c r="C93" s="17" t="inlineStr">
        <is>
          <t>Banks</t>
        </is>
      </c>
      <c r="D93" s="156" t="n">
        <v>104400</v>
      </c>
      <c r="E93" s="7" t="n">
        <v>169.35</v>
      </c>
      <c r="F93" s="8" t="n">
        <v>0.0018</v>
      </c>
      <c r="G93" s="39" t="n"/>
    </row>
    <row r="94">
      <c r="A94" s="38" t="inlineStr">
        <is>
          <t>InterGlobe Aviation Ltd.</t>
        </is>
      </c>
      <c r="B94" s="17" t="inlineStr">
        <is>
          <t>INE646L01027</t>
        </is>
      </c>
      <c r="C94" s="17" t="inlineStr">
        <is>
          <t>Transport Services</t>
        </is>
      </c>
      <c r="D94" s="156" t="n">
        <v>2956</v>
      </c>
      <c r="E94" s="7" t="n">
        <v>165.37</v>
      </c>
      <c r="F94" s="8" t="n">
        <v>0.0017</v>
      </c>
      <c r="G94" s="39" t="n"/>
    </row>
    <row r="95">
      <c r="A95" s="38" t="inlineStr">
        <is>
          <t>Punjab National Bank</t>
        </is>
      </c>
      <c r="B95" s="17" t="inlineStr">
        <is>
          <t>INE160A01022</t>
        </is>
      </c>
      <c r="C95" s="17" t="inlineStr">
        <is>
          <t>Banks</t>
        </is>
      </c>
      <c r="D95" s="156" t="n">
        <v>146077</v>
      </c>
      <c r="E95" s="7" t="n">
        <v>164.82</v>
      </c>
      <c r="F95" s="8" t="n">
        <v>0.0017</v>
      </c>
      <c r="G95" s="39" t="n"/>
    </row>
    <row r="96">
      <c r="A96" s="38" t="inlineStr">
        <is>
          <t>Zydus Lifesciences Ltd.</t>
        </is>
      </c>
      <c r="B96" s="17" t="inlineStr">
        <is>
          <t>INE010B01027</t>
        </is>
      </c>
      <c r="C96" s="17" t="inlineStr">
        <is>
          <t>Pharmaceuticals &amp; Biotechnology</t>
        </is>
      </c>
      <c r="D96" s="156" t="n">
        <v>16690</v>
      </c>
      <c r="E96" s="7" t="n">
        <v>163.88</v>
      </c>
      <c r="F96" s="8" t="n">
        <v>0.0017</v>
      </c>
      <c r="G96" s="39" t="n"/>
    </row>
    <row r="97">
      <c r="A97" s="38" t="inlineStr">
        <is>
          <t>Schaeffler India Ltd.</t>
        </is>
      </c>
      <c r="B97" s="17" t="inlineStr">
        <is>
          <t>INE513A01022</t>
        </is>
      </c>
      <c r="C97" s="17" t="inlineStr">
        <is>
          <t>Auto Components</t>
        </is>
      </c>
      <c r="D97" s="156" t="n">
        <v>3828</v>
      </c>
      <c r="E97" s="7" t="n">
        <v>161.11</v>
      </c>
      <c r="F97" s="8" t="n">
        <v>0.0017</v>
      </c>
      <c r="G97" s="39" t="n"/>
    </row>
    <row r="98">
      <c r="A98" s="38" t="inlineStr">
        <is>
          <t>Fortis Healthcare Ltd.</t>
        </is>
      </c>
      <c r="B98" s="17" t="inlineStr">
        <is>
          <t>INE061F01013</t>
        </is>
      </c>
      <c r="C98" s="17" t="inlineStr">
        <is>
          <t>Healthcare Services</t>
        </is>
      </c>
      <c r="D98" s="156" t="n">
        <v>16240</v>
      </c>
      <c r="E98" s="7" t="n">
        <v>157.5</v>
      </c>
      <c r="F98" s="8" t="n">
        <v>0.0017</v>
      </c>
      <c r="G98" s="39" t="n"/>
    </row>
    <row r="99">
      <c r="A99" s="38" t="inlineStr">
        <is>
          <t>Urban Company Ltd.</t>
        </is>
      </c>
      <c r="B99" s="17" t="inlineStr">
        <is>
          <t>INE0CAZ01013</t>
        </is>
      </c>
      <c r="C99" s="17" t="inlineStr">
        <is>
          <t>Retailing</t>
        </is>
      </c>
      <c r="D99" s="156" t="n">
        <v>93961</v>
      </c>
      <c r="E99" s="7" t="n">
        <v>157.27</v>
      </c>
      <c r="F99" s="8" t="n">
        <v>0.0017</v>
      </c>
      <c r="G99" s="39" t="n"/>
    </row>
    <row r="100">
      <c r="A100" s="38" t="inlineStr">
        <is>
          <t>Coforge Ltd.</t>
        </is>
      </c>
      <c r="B100" s="17" t="inlineStr">
        <is>
          <t>INE591G01025</t>
        </is>
      </c>
      <c r="C100" s="17" t="inlineStr">
        <is>
          <t>IT - Software</t>
        </is>
      </c>
      <c r="D100" s="156" t="n">
        <v>9845</v>
      </c>
      <c r="E100" s="7" t="n">
        <v>156.63</v>
      </c>
      <c r="F100" s="8" t="n">
        <v>0.0017</v>
      </c>
      <c r="G100" s="39" t="n"/>
    </row>
    <row r="101">
      <c r="A101" s="38" t="inlineStr">
        <is>
          <t>Cera Sanitaryware Ltd.</t>
        </is>
      </c>
      <c r="B101" s="17" t="inlineStr">
        <is>
          <t>INE739E01017</t>
        </is>
      </c>
      <c r="C101" s="17" t="inlineStr">
        <is>
          <t>Consumer Durables</t>
        </is>
      </c>
      <c r="D101" s="156" t="n">
        <v>2460</v>
      </c>
      <c r="E101" s="7" t="n">
        <v>151.6</v>
      </c>
      <c r="F101" s="8" t="n">
        <v>0.0016</v>
      </c>
      <c r="G101" s="39" t="n"/>
    </row>
    <row r="102">
      <c r="A102" s="38" t="inlineStr">
        <is>
          <t>PB Fintech Ltd.</t>
        </is>
      </c>
      <c r="B102" s="17" t="inlineStr">
        <is>
          <t>INE417T01026</t>
        </is>
      </c>
      <c r="C102" s="17" t="inlineStr">
        <is>
          <t>Financial Technology (Fintech)</t>
        </is>
      </c>
      <c r="D102" s="156" t="n">
        <v>8760</v>
      </c>
      <c r="E102" s="7" t="n">
        <v>149.1</v>
      </c>
      <c r="F102" s="8" t="n">
        <v>0.0016</v>
      </c>
      <c r="G102" s="39" t="n"/>
    </row>
    <row r="103">
      <c r="A103" s="38" t="inlineStr">
        <is>
          <t>Hindustan Zinc Ltd.</t>
        </is>
      </c>
      <c r="B103" s="17" t="inlineStr">
        <is>
          <t>INE267A01025</t>
        </is>
      </c>
      <c r="C103" s="17" t="inlineStr">
        <is>
          <t>Non - Ferrous Metals</t>
        </is>
      </c>
      <c r="D103" s="156" t="n">
        <v>30876</v>
      </c>
      <c r="E103" s="7" t="n">
        <v>148.96</v>
      </c>
      <c r="F103" s="8" t="n">
        <v>0.0016</v>
      </c>
      <c r="G103" s="39" t="n"/>
    </row>
    <row r="104">
      <c r="A104" s="38" t="inlineStr">
        <is>
          <t>One 97 Communications Ltd.</t>
        </is>
      </c>
      <c r="B104" s="17" t="inlineStr">
        <is>
          <t>INE982J01020</t>
        </is>
      </c>
      <c r="C104" s="17" t="inlineStr">
        <is>
          <t>Financial Technology (Fintech)</t>
        </is>
      </c>
      <c r="D104" s="156" t="n">
        <v>13050</v>
      </c>
      <c r="E104" s="7" t="n">
        <v>146.66</v>
      </c>
      <c r="F104" s="8" t="n">
        <v>0.0015</v>
      </c>
      <c r="G104" s="39" t="n"/>
    </row>
    <row r="105">
      <c r="A105" s="38" t="inlineStr">
        <is>
          <t>JSW Cement Ltd.</t>
        </is>
      </c>
      <c r="B105" s="17" t="inlineStr">
        <is>
          <t>INE718I01012</t>
        </is>
      </c>
      <c r="C105" s="17" t="inlineStr">
        <is>
          <t>Cement &amp; Cement Products</t>
        </is>
      </c>
      <c r="D105" s="156" t="n">
        <v>105557</v>
      </c>
      <c r="E105" s="7" t="n">
        <v>145.55</v>
      </c>
      <c r="F105" s="8" t="n">
        <v>0.0015</v>
      </c>
      <c r="G105" s="39" t="n"/>
    </row>
    <row r="106">
      <c r="A106" s="38" t="inlineStr">
        <is>
          <t>PG Electroplast Ltd.</t>
        </is>
      </c>
      <c r="B106" s="17" t="inlineStr">
        <is>
          <t>INE457L01029</t>
        </is>
      </c>
      <c r="C106" s="17" t="inlineStr">
        <is>
          <t>Consumer Durables</t>
        </is>
      </c>
      <c r="D106" s="156" t="n">
        <v>28000</v>
      </c>
      <c r="E106" s="7" t="n">
        <v>140.64</v>
      </c>
      <c r="F106" s="8" t="n">
        <v>0.0015</v>
      </c>
      <c r="G106" s="39" t="n"/>
    </row>
    <row r="107">
      <c r="A107" s="38" t="inlineStr">
        <is>
          <t>Persistent Systems Ltd.</t>
        </is>
      </c>
      <c r="B107" s="17" t="inlineStr">
        <is>
          <t>INE262H01021</t>
        </is>
      </c>
      <c r="C107" s="17" t="inlineStr">
        <is>
          <t>IT - Software</t>
        </is>
      </c>
      <c r="D107" s="156" t="n">
        <v>2910</v>
      </c>
      <c r="E107" s="7" t="n">
        <v>140.33</v>
      </c>
      <c r="F107" s="8" t="n">
        <v>0.0015</v>
      </c>
      <c r="G107" s="39" t="n"/>
    </row>
    <row r="108">
      <c r="A108" s="38" t="inlineStr">
        <is>
          <t>HDFC Life Insurance Company Ltd.</t>
        </is>
      </c>
      <c r="B108" s="17" t="inlineStr">
        <is>
          <t>INE795G01014</t>
        </is>
      </c>
      <c r="C108" s="17" t="inlineStr">
        <is>
          <t>Insurance</t>
        </is>
      </c>
      <c r="D108" s="156" t="n">
        <v>18446</v>
      </c>
      <c r="E108" s="7" t="n">
        <v>139.53</v>
      </c>
      <c r="F108" s="8" t="n">
        <v>0.0015</v>
      </c>
      <c r="G108" s="39" t="n"/>
    </row>
    <row r="109">
      <c r="A109" s="38" t="inlineStr">
        <is>
          <t>Titan Company Ltd.</t>
        </is>
      </c>
      <c r="B109" s="17" t="inlineStr">
        <is>
          <t>INE280A01028</t>
        </is>
      </c>
      <c r="C109" s="17" t="inlineStr">
        <is>
          <t>Consumer Durables</t>
        </is>
      </c>
      <c r="D109" s="156" t="n">
        <v>3850</v>
      </c>
      <c r="E109" s="7" t="n">
        <v>129.63</v>
      </c>
      <c r="F109" s="8" t="n">
        <v>0.0014</v>
      </c>
      <c r="G109" s="39" t="n"/>
    </row>
    <row r="110">
      <c r="A110" s="38" t="inlineStr">
        <is>
          <t>BROOKFIELD INDIA REAL ESTATE TRUST</t>
        </is>
      </c>
      <c r="B110" s="17" t="inlineStr">
        <is>
          <t>INE0FDU25010</t>
        </is>
      </c>
      <c r="C110" s="17" t="inlineStr">
        <is>
          <t>Realty</t>
        </is>
      </c>
      <c r="D110" s="156" t="n">
        <v>37400</v>
      </c>
      <c r="E110" s="7" t="n">
        <v>128.3</v>
      </c>
      <c r="F110" s="8" t="n">
        <v>0.0014</v>
      </c>
      <c r="G110" s="39" t="n"/>
    </row>
    <row r="111">
      <c r="A111" s="38" t="inlineStr">
        <is>
          <t>Housing &amp; Urban Development Corp Ltd.</t>
        </is>
      </c>
      <c r="B111" s="17" t="inlineStr">
        <is>
          <t>INE031A01017</t>
        </is>
      </c>
      <c r="C111" s="17" t="inlineStr">
        <is>
          <t>Finance</t>
        </is>
      </c>
      <c r="D111" s="156" t="n">
        <v>56734</v>
      </c>
      <c r="E111" s="7" t="n">
        <v>126.87</v>
      </c>
      <c r="F111" s="8" t="n">
        <v>0.0013</v>
      </c>
      <c r="G111" s="39" t="n"/>
    </row>
    <row r="112">
      <c r="A112" s="38" t="inlineStr">
        <is>
          <t>GAIL (India) Ltd.</t>
        </is>
      </c>
      <c r="B112" s="17" t="inlineStr">
        <is>
          <t>INE129A01019</t>
        </is>
      </c>
      <c r="C112" s="17" t="inlineStr">
        <is>
          <t>Gas</t>
        </is>
      </c>
      <c r="D112" s="156" t="n">
        <v>68900</v>
      </c>
      <c r="E112" s="7" t="n">
        <v>121.46</v>
      </c>
      <c r="F112" s="8" t="n">
        <v>0.0013</v>
      </c>
      <c r="G112" s="39" t="n"/>
    </row>
    <row r="113">
      <c r="A113" s="38" t="inlineStr">
        <is>
          <t>Seshaasai Technologies Ltd.</t>
        </is>
      </c>
      <c r="B113" s="17" t="inlineStr">
        <is>
          <t>INE04VU01023</t>
        </is>
      </c>
      <c r="C113" s="17" t="inlineStr">
        <is>
          <t>Financial Technology (Fintech)</t>
        </is>
      </c>
      <c r="D113" s="156" t="n">
        <v>28419</v>
      </c>
      <c r="E113" s="7" t="n">
        <v>116.93</v>
      </c>
      <c r="F113" s="8" t="n">
        <v>0.0012</v>
      </c>
      <c r="G113" s="39" t="n"/>
    </row>
    <row r="114">
      <c r="A114" s="38" t="inlineStr">
        <is>
          <t>Lupin Ltd.</t>
        </is>
      </c>
      <c r="B114" s="17" t="inlineStr">
        <is>
          <t>INE326A01037</t>
        </is>
      </c>
      <c r="C114" s="17" t="inlineStr">
        <is>
          <t>Pharmaceuticals &amp; Biotechnology</t>
        </is>
      </c>
      <c r="D114" s="156" t="n">
        <v>6018</v>
      </c>
      <c r="E114" s="7" t="n">
        <v>115.02</v>
      </c>
      <c r="F114" s="8" t="n">
        <v>0.0012</v>
      </c>
      <c r="G114" s="39" t="n"/>
    </row>
    <row r="115">
      <c r="A115" s="38" t="inlineStr">
        <is>
          <t>Bharat Petroleum Corporation Ltd.</t>
        </is>
      </c>
      <c r="B115" s="17" t="inlineStr">
        <is>
          <t>INE029A01011</t>
        </is>
      </c>
      <c r="C115" s="17" t="inlineStr">
        <is>
          <t>Petroleum Products</t>
        </is>
      </c>
      <c r="D115" s="156" t="n">
        <v>33575</v>
      </c>
      <c r="E115" s="7" t="n">
        <v>114.04</v>
      </c>
      <c r="F115" s="8" t="n">
        <v>0.0012</v>
      </c>
      <c r="G115" s="39" t="n"/>
    </row>
    <row r="116">
      <c r="A116" s="38" t="inlineStr">
        <is>
          <t>Abbott India Ltd.</t>
        </is>
      </c>
      <c r="B116" s="17" t="inlineStr">
        <is>
          <t>INE358A01014</t>
        </is>
      </c>
      <c r="C116" s="17" t="inlineStr">
        <is>
          <t>Pharmaceuticals &amp; Biotechnology</t>
        </is>
      </c>
      <c r="D116" s="156" t="n">
        <v>389</v>
      </c>
      <c r="E116" s="7" t="n">
        <v>113.94</v>
      </c>
      <c r="F116" s="8" t="n">
        <v>0.0012</v>
      </c>
      <c r="G116" s="39" t="n"/>
    </row>
    <row r="117">
      <c r="A117" s="38" t="inlineStr">
        <is>
          <t>Minda Corporation Ltd.</t>
        </is>
      </c>
      <c r="B117" s="17" t="inlineStr">
        <is>
          <t>INE842C01021</t>
        </is>
      </c>
      <c r="C117" s="17" t="inlineStr">
        <is>
          <t>Auto Components</t>
        </is>
      </c>
      <c r="D117" s="156" t="n">
        <v>19708</v>
      </c>
      <c r="E117" s="7" t="n">
        <v>112.23</v>
      </c>
      <c r="F117" s="8" t="n">
        <v>0.0012</v>
      </c>
      <c r="G117" s="39" t="n"/>
    </row>
    <row r="118">
      <c r="A118" s="38" t="inlineStr">
        <is>
          <t>Polycab India Ltd.</t>
        </is>
      </c>
      <c r="B118" s="17" t="inlineStr">
        <is>
          <t>INE455K01017</t>
        </is>
      </c>
      <c r="C118" s="17" t="inlineStr">
        <is>
          <t>Industrial Products</t>
        </is>
      </c>
      <c r="D118" s="156" t="n">
        <v>1500</v>
      </c>
      <c r="E118" s="7" t="n">
        <v>109.29</v>
      </c>
      <c r="F118" s="8" t="n">
        <v>0.0012</v>
      </c>
      <c r="G118" s="39" t="n"/>
    </row>
    <row r="119">
      <c r="A119" s="38" t="inlineStr">
        <is>
          <t>Godrej Properties Ltd.</t>
        </is>
      </c>
      <c r="B119" s="17" t="inlineStr">
        <is>
          <t>INE484J01027</t>
        </is>
      </c>
      <c r="C119" s="17" t="inlineStr">
        <is>
          <t>Realty</t>
        </is>
      </c>
      <c r="D119" s="156" t="n">
        <v>5500</v>
      </c>
      <c r="E119" s="7" t="n">
        <v>108.28</v>
      </c>
      <c r="F119" s="8" t="n">
        <v>0.0011</v>
      </c>
      <c r="G119" s="39" t="n"/>
    </row>
    <row r="120">
      <c r="A120" s="38" t="inlineStr">
        <is>
          <t>SBI Life Insurance Company Ltd.</t>
        </is>
      </c>
      <c r="B120" s="17" t="inlineStr">
        <is>
          <t>INE123W01016</t>
        </is>
      </c>
      <c r="C120" s="17" t="inlineStr">
        <is>
          <t>Insurance</t>
        </is>
      </c>
      <c r="D120" s="156" t="n">
        <v>6000</v>
      </c>
      <c r="E120" s="7" t="n">
        <v>107.44</v>
      </c>
      <c r="F120" s="8" t="n">
        <v>0.0011</v>
      </c>
      <c r="G120" s="39" t="n"/>
    </row>
    <row r="121">
      <c r="A121" s="38" t="inlineStr">
        <is>
          <t>CCL Products (India) Ltd.</t>
        </is>
      </c>
      <c r="B121" s="17" t="inlineStr">
        <is>
          <t>INE421D01022</t>
        </is>
      </c>
      <c r="C121" s="17" t="inlineStr">
        <is>
          <t>Agricultural Food &amp; other Products</t>
        </is>
      </c>
      <c r="D121" s="156" t="n">
        <v>12624</v>
      </c>
      <c r="E121" s="7" t="n">
        <v>106.7</v>
      </c>
      <c r="F121" s="8" t="n">
        <v>0.0011</v>
      </c>
      <c r="G121" s="39" t="n"/>
    </row>
    <row r="122">
      <c r="A122" s="38" t="inlineStr">
        <is>
          <t>Mazagon Dock Shipbuilders Ltd.</t>
        </is>
      </c>
      <c r="B122" s="17" t="inlineStr">
        <is>
          <t>INE249Z01020</t>
        </is>
      </c>
      <c r="C122" s="17" t="inlineStr">
        <is>
          <t>Industrial Manufacturing</t>
        </is>
      </c>
      <c r="D122" s="156" t="n">
        <v>3850</v>
      </c>
      <c r="E122" s="7" t="n">
        <v>106.32</v>
      </c>
      <c r="F122" s="8" t="n">
        <v>0.0011</v>
      </c>
      <c r="G122" s="39" t="n"/>
    </row>
    <row r="123">
      <c r="A123" s="38" t="inlineStr">
        <is>
          <t>National Aluminium Company Ltd.</t>
        </is>
      </c>
      <c r="B123" s="17" t="inlineStr">
        <is>
          <t>INE139A01034</t>
        </is>
      </c>
      <c r="C123" s="17" t="inlineStr">
        <is>
          <t>Non - Ferrous Metals</t>
        </is>
      </c>
      <c r="D123" s="156" t="n">
        <v>48750</v>
      </c>
      <c r="E123" s="7" t="n">
        <v>104.26</v>
      </c>
      <c r="F123" s="8" t="n">
        <v>0.0011</v>
      </c>
      <c r="G123" s="39" t="n"/>
    </row>
    <row r="124">
      <c r="A124" s="38" t="inlineStr">
        <is>
          <t>Cholamandalam Financial Holdings Ltd.</t>
        </is>
      </c>
      <c r="B124" s="17" t="inlineStr">
        <is>
          <t>INE149A01033</t>
        </is>
      </c>
      <c r="C124" s="17" t="inlineStr">
        <is>
          <t>Finance</t>
        </is>
      </c>
      <c r="D124" s="156" t="n">
        <v>5323</v>
      </c>
      <c r="E124" s="7" t="n">
        <v>100.34</v>
      </c>
      <c r="F124" s="8" t="n">
        <v>0.0011</v>
      </c>
      <c r="G124" s="39" t="n"/>
    </row>
    <row r="125">
      <c r="A125" s="38" t="inlineStr">
        <is>
          <t>TBO Tek Ltd.</t>
        </is>
      </c>
      <c r="B125" s="17" t="inlineStr">
        <is>
          <t>INE673O01025</t>
        </is>
      </c>
      <c r="C125" s="17" t="inlineStr">
        <is>
          <t>Leisure Services</t>
        </is>
      </c>
      <c r="D125" s="156" t="n">
        <v>6538</v>
      </c>
      <c r="E125" s="7" t="n">
        <v>99.70999999999999</v>
      </c>
      <c r="F125" s="8" t="n">
        <v>0.0011</v>
      </c>
      <c r="G125" s="39" t="n"/>
    </row>
    <row r="126">
      <c r="A126" s="38" t="inlineStr">
        <is>
          <t>Page Industries Ltd.</t>
        </is>
      </c>
      <c r="B126" s="17" t="inlineStr">
        <is>
          <t>INE761H01022</t>
        </is>
      </c>
      <c r="C126" s="17" t="inlineStr">
        <is>
          <t>Textiles &amp; Apparels</t>
        </is>
      </c>
      <c r="D126" s="156" t="n">
        <v>243</v>
      </c>
      <c r="E126" s="7" t="n">
        <v>98.86</v>
      </c>
      <c r="F126" s="8" t="n">
        <v>0.001</v>
      </c>
      <c r="G126" s="39" t="n"/>
    </row>
    <row r="127">
      <c r="A127" s="38" t="inlineStr">
        <is>
          <t>Aether Industries Ltd.</t>
        </is>
      </c>
      <c r="B127" s="17" t="inlineStr">
        <is>
          <t>INE0BWX01014</t>
        </is>
      </c>
      <c r="C127" s="17" t="inlineStr">
        <is>
          <t>Chemicals &amp; Petrochemicals</t>
        </is>
      </c>
      <c r="D127" s="156" t="n">
        <v>12753</v>
      </c>
      <c r="E127" s="7" t="n">
        <v>95.90000000000001</v>
      </c>
      <c r="F127" s="8" t="n">
        <v>0.001</v>
      </c>
      <c r="G127" s="39" t="n"/>
    </row>
    <row r="128">
      <c r="A128" s="38" t="inlineStr">
        <is>
          <t>GlaxoSmithKline Pharmaceuticals Ltd.</t>
        </is>
      </c>
      <c r="B128" s="17" t="inlineStr">
        <is>
          <t>INE159A01016</t>
        </is>
      </c>
      <c r="C128" s="17" t="inlineStr">
        <is>
          <t>Pharmaceuticals &amp; Biotechnology</t>
        </is>
      </c>
      <c r="D128" s="156" t="n">
        <v>3597</v>
      </c>
      <c r="E128" s="7" t="n">
        <v>95.67</v>
      </c>
      <c r="F128" s="8" t="n">
        <v>0.001</v>
      </c>
      <c r="G128" s="39" t="n"/>
    </row>
    <row r="129">
      <c r="A129" s="38" t="inlineStr">
        <is>
          <t>AWFIS Space Solutions Ltd.</t>
        </is>
      </c>
      <c r="B129" s="17" t="inlineStr">
        <is>
          <t>INE108V01019</t>
        </is>
      </c>
      <c r="C129" s="17" t="inlineStr">
        <is>
          <t>Commercial Services &amp; Supplies</t>
        </is>
      </c>
      <c r="D129" s="156" t="n">
        <v>16765</v>
      </c>
      <c r="E129" s="7" t="n">
        <v>95.53</v>
      </c>
      <c r="F129" s="8" t="n">
        <v>0.001</v>
      </c>
      <c r="G129" s="39" t="n"/>
    </row>
    <row r="130">
      <c r="A130" s="38" t="inlineStr">
        <is>
          <t>Oberoi Realty Ltd.</t>
        </is>
      </c>
      <c r="B130" s="17" t="inlineStr">
        <is>
          <t>INE093I01010</t>
        </is>
      </c>
      <c r="C130" s="17" t="inlineStr">
        <is>
          <t>Realty</t>
        </is>
      </c>
      <c r="D130" s="156" t="n">
        <v>5950</v>
      </c>
      <c r="E130" s="7" t="n">
        <v>94.13</v>
      </c>
      <c r="F130" s="8" t="n">
        <v>0.001</v>
      </c>
      <c r="G130" s="39" t="n"/>
    </row>
    <row r="131">
      <c r="A131" s="38" t="inlineStr">
        <is>
          <t>Tube Investments Of India Ltd.</t>
        </is>
      </c>
      <c r="B131" s="17" t="inlineStr">
        <is>
          <t>INE974X01010</t>
        </is>
      </c>
      <c r="C131" s="17" t="inlineStr">
        <is>
          <t>Auto Components</t>
        </is>
      </c>
      <c r="D131" s="156" t="n">
        <v>3000</v>
      </c>
      <c r="E131" s="7" t="n">
        <v>92.90000000000001</v>
      </c>
      <c r="F131" s="8" t="n">
        <v>0.001</v>
      </c>
      <c r="G131" s="39" t="n"/>
    </row>
    <row r="132">
      <c r="A132" s="38" t="inlineStr">
        <is>
          <t>Gem Aromatics Ltd.</t>
        </is>
      </c>
      <c r="B132" s="17" t="inlineStr">
        <is>
          <t>INE06XZ01023</t>
        </is>
      </c>
      <c r="C132" s="17" t="inlineStr">
        <is>
          <t>Chemicals &amp; Petrochemicals</t>
        </is>
      </c>
      <c r="D132" s="156" t="n">
        <v>37428</v>
      </c>
      <c r="E132" s="7" t="n">
        <v>87.62</v>
      </c>
      <c r="F132" s="8" t="n">
        <v>0.0009</v>
      </c>
      <c r="G132" s="39" t="n"/>
    </row>
    <row r="133">
      <c r="A133" s="38" t="inlineStr">
        <is>
          <t>Nestle India Ltd.</t>
        </is>
      </c>
      <c r="B133" s="17" t="inlineStr">
        <is>
          <t>INE239A01024</t>
        </is>
      </c>
      <c r="C133" s="17" t="inlineStr">
        <is>
          <t>Food Products</t>
        </is>
      </c>
      <c r="D133" s="156" t="n">
        <v>7500</v>
      </c>
      <c r="E133" s="7" t="n">
        <v>86.47</v>
      </c>
      <c r="F133" s="8" t="n">
        <v>0.0009</v>
      </c>
      <c r="G133" s="39" t="n"/>
    </row>
    <row r="134">
      <c r="A134" s="38" t="inlineStr">
        <is>
          <t>KFIN Technologies Ltd.</t>
        </is>
      </c>
      <c r="B134" s="17" t="inlineStr">
        <is>
          <t>INE138Y01010</t>
        </is>
      </c>
      <c r="C134" s="17" t="inlineStr">
        <is>
          <t>Capital Markets</t>
        </is>
      </c>
      <c r="D134" s="156" t="n">
        <v>7500</v>
      </c>
      <c r="E134" s="7" t="n">
        <v>78.88</v>
      </c>
      <c r="F134" s="8" t="n">
        <v>0.0008</v>
      </c>
      <c r="G134" s="39" t="n"/>
    </row>
    <row r="135">
      <c r="A135" s="38" t="inlineStr">
        <is>
          <t>Tata Steel Ltd.</t>
        </is>
      </c>
      <c r="B135" s="17" t="inlineStr">
        <is>
          <t>INE081A01020</t>
        </is>
      </c>
      <c r="C135" s="17" t="inlineStr">
        <is>
          <t>Ferrous Metals</t>
        </is>
      </c>
      <c r="D135" s="156" t="n">
        <v>44000</v>
      </c>
      <c r="E135" s="7" t="n">
        <v>74.26000000000001</v>
      </c>
      <c r="F135" s="8" t="n">
        <v>0.0008</v>
      </c>
      <c r="G135" s="39" t="n"/>
    </row>
    <row r="136">
      <c r="A136" s="38" t="inlineStr">
        <is>
          <t>Brigade Enterprises Ltd.</t>
        </is>
      </c>
      <c r="B136" s="17" t="inlineStr">
        <is>
          <t>INE791I01019</t>
        </is>
      </c>
      <c r="C136" s="17" t="inlineStr">
        <is>
          <t>Realty</t>
        </is>
      </c>
      <c r="D136" s="156" t="n">
        <v>7432</v>
      </c>
      <c r="E136" s="7" t="n">
        <v>66.59</v>
      </c>
      <c r="F136" s="8" t="n">
        <v>0.0007</v>
      </c>
      <c r="G136" s="39" t="n"/>
    </row>
    <row r="137">
      <c r="A137" s="38" t="inlineStr">
        <is>
          <t>DLF Ltd.</t>
        </is>
      </c>
      <c r="B137" s="17" t="inlineStr">
        <is>
          <t>INE271C01023</t>
        </is>
      </c>
      <c r="C137" s="17" t="inlineStr">
        <is>
          <t>Realty</t>
        </is>
      </c>
      <c r="D137" s="156" t="n">
        <v>9075</v>
      </c>
      <c r="E137" s="7" t="n">
        <v>64.7</v>
      </c>
      <c r="F137" s="8" t="n">
        <v>0.0007</v>
      </c>
      <c r="G137" s="39" t="n"/>
    </row>
    <row r="138">
      <c r="A138" s="38" t="inlineStr">
        <is>
          <t>Cyient Ltd.</t>
        </is>
      </c>
      <c r="B138" s="17" t="inlineStr">
        <is>
          <t>INE136B01020</t>
        </is>
      </c>
      <c r="C138" s="17" t="inlineStr">
        <is>
          <t>IT - Services</t>
        </is>
      </c>
      <c r="D138" s="156" t="n">
        <v>5525</v>
      </c>
      <c r="E138" s="7" t="n">
        <v>63.33</v>
      </c>
      <c r="F138" s="8" t="n">
        <v>0.0007</v>
      </c>
      <c r="G138" s="39" t="n"/>
    </row>
    <row r="139">
      <c r="A139" s="38" t="inlineStr">
        <is>
          <t>MINDSPACE BUSINESS PARKS REIT</t>
        </is>
      </c>
      <c r="B139" s="17" t="inlineStr">
        <is>
          <t>INE0CCU25019</t>
        </is>
      </c>
      <c r="C139" s="17" t="inlineStr">
        <is>
          <t>Realty</t>
        </is>
      </c>
      <c r="D139" s="156" t="n">
        <v>12000</v>
      </c>
      <c r="E139" s="7" t="n">
        <v>54.57</v>
      </c>
      <c r="F139" s="8" t="n">
        <v>0.0005999999999999999</v>
      </c>
      <c r="G139" s="39" t="n"/>
    </row>
    <row r="140">
      <c r="A140" s="38" t="inlineStr">
        <is>
          <t>Oil &amp; Natural Gas Corporation Ltd.</t>
        </is>
      </c>
      <c r="B140" s="17" t="inlineStr">
        <is>
          <t>INE213A01029</t>
        </is>
      </c>
      <c r="C140" s="17" t="inlineStr">
        <is>
          <t>Oil</t>
        </is>
      </c>
      <c r="D140" s="156" t="n">
        <v>22500</v>
      </c>
      <c r="E140" s="7" t="n">
        <v>53.89</v>
      </c>
      <c r="F140" s="8" t="n">
        <v>0.0005999999999999999</v>
      </c>
      <c r="G140" s="39" t="n"/>
    </row>
    <row r="141">
      <c r="A141" s="38" t="inlineStr">
        <is>
          <t>Divi's Laboratories Ltd.</t>
        </is>
      </c>
      <c r="B141" s="17" t="inlineStr">
        <is>
          <t>INE361B01024</t>
        </is>
      </c>
      <c r="C141" s="17" t="inlineStr">
        <is>
          <t>Pharmaceuticals &amp; Biotechnology</t>
        </is>
      </c>
      <c r="D141" s="156" t="n">
        <v>900</v>
      </c>
      <c r="E141" s="7" t="n">
        <v>51.21</v>
      </c>
      <c r="F141" s="8" t="n">
        <v>0.0005</v>
      </c>
      <c r="G141" s="39" t="n"/>
    </row>
    <row r="142">
      <c r="A142" s="38" t="inlineStr">
        <is>
          <t>Atlanta Electricals Ltd.</t>
        </is>
      </c>
      <c r="B142" s="17" t="inlineStr">
        <is>
          <t>INE0Z4F01028</t>
        </is>
      </c>
      <c r="C142" s="17" t="inlineStr">
        <is>
          <t>Electrical Equipment</t>
        </is>
      </c>
      <c r="D142" s="156" t="n">
        <v>4790</v>
      </c>
      <c r="E142" s="7" t="n">
        <v>37.97</v>
      </c>
      <c r="F142" s="8" t="n">
        <v>0.0004</v>
      </c>
      <c r="G142" s="39" t="n"/>
    </row>
    <row r="143">
      <c r="A143" s="38" t="inlineStr">
        <is>
          <t>Indian Railway Catering &amp;Tou. Corp. Ltd.</t>
        </is>
      </c>
      <c r="B143" s="17" t="inlineStr">
        <is>
          <t>INE335Y01020</t>
        </is>
      </c>
      <c r="C143" s="17" t="inlineStr">
        <is>
          <t>Leisure Services</t>
        </is>
      </c>
      <c r="D143" s="156" t="n">
        <v>5250</v>
      </c>
      <c r="E143" s="7" t="n">
        <v>36.77</v>
      </c>
      <c r="F143" s="8" t="n">
        <v>0.0004</v>
      </c>
      <c r="G143" s="39" t="n"/>
    </row>
    <row r="144">
      <c r="A144" s="38" t="inlineStr">
        <is>
          <t>Bank of India</t>
        </is>
      </c>
      <c r="B144" s="17" t="inlineStr">
        <is>
          <t>INE084A01016</t>
        </is>
      </c>
      <c r="C144" s="17" t="inlineStr">
        <is>
          <t>Banks</t>
        </is>
      </c>
      <c r="D144" s="156" t="n">
        <v>26000</v>
      </c>
      <c r="E144" s="7" t="n">
        <v>32.09</v>
      </c>
      <c r="F144" s="8" t="n">
        <v>0.0003</v>
      </c>
      <c r="G144" s="39" t="n"/>
    </row>
    <row r="145">
      <c r="A145" s="38" t="inlineStr">
        <is>
          <t>Power Grid Corporation of India Ltd.</t>
        </is>
      </c>
      <c r="B145" s="17" t="inlineStr">
        <is>
          <t>INE752E01010</t>
        </is>
      </c>
      <c r="C145" s="17" t="inlineStr">
        <is>
          <t>Power</t>
        </is>
      </c>
      <c r="D145" s="156" t="n">
        <v>9500</v>
      </c>
      <c r="E145" s="7" t="n">
        <v>26.62</v>
      </c>
      <c r="F145" s="8" t="n">
        <v>0.0003</v>
      </c>
      <c r="G145" s="39" t="n"/>
    </row>
    <row r="146">
      <c r="A146" s="38" t="inlineStr">
        <is>
          <t>Kalyan Jewellers India Ltd.</t>
        </is>
      </c>
      <c r="B146" s="17" t="inlineStr">
        <is>
          <t>INE303R01014</t>
        </is>
      </c>
      <c r="C146" s="17" t="inlineStr">
        <is>
          <t>Consumer Durables</t>
        </is>
      </c>
      <c r="D146" s="156" t="n">
        <v>4700</v>
      </c>
      <c r="E146" s="7" t="n">
        <v>21.35</v>
      </c>
      <c r="F146" s="8" t="n">
        <v>0.0002</v>
      </c>
      <c r="G146" s="39" t="n"/>
    </row>
    <row r="147">
      <c r="A147" s="38" t="inlineStr">
        <is>
          <t>Hero MotoCorp Ltd.</t>
        </is>
      </c>
      <c r="B147" s="17" t="inlineStr">
        <is>
          <t>INE158A01026</t>
        </is>
      </c>
      <c r="C147" s="17" t="inlineStr">
        <is>
          <t>Automobiles</t>
        </is>
      </c>
      <c r="D147" s="156" t="n">
        <v>33</v>
      </c>
      <c r="E147" s="7" t="n">
        <v>1.81</v>
      </c>
      <c r="F147" s="59" t="inlineStr">
        <is>
          <t>$0.00%</t>
        </is>
      </c>
      <c r="G147" s="39" t="n"/>
    </row>
    <row r="148">
      <c r="A148" s="40" t="inlineStr">
        <is>
          <t>Sub Total</t>
        </is>
      </c>
      <c r="B148" s="18" t="n"/>
      <c r="C148" s="18" t="n"/>
      <c r="D148" s="157" t="n"/>
      <c r="E148" s="20">
        <f>SUM(E10:E147)</f>
        <v/>
      </c>
      <c r="F148" s="99">
        <f>SUM(F10:F147)</f>
        <v/>
      </c>
      <c r="G148" s="41" t="n"/>
    </row>
    <row r="149">
      <c r="A149" s="38" t="n"/>
      <c r="B149" s="17" t="n"/>
      <c r="C149" s="17" t="n"/>
      <c r="D149" s="156" t="n"/>
      <c r="E149" s="98" t="n"/>
      <c r="F149" s="97" t="n"/>
      <c r="G149" s="39" t="n"/>
    </row>
    <row r="150">
      <c r="A150" s="90" t="inlineStr">
        <is>
          <t>TOTAL</t>
        </is>
      </c>
      <c r="B150" s="145" t="n"/>
      <c r="C150" s="145" t="n"/>
      <c r="D150" s="158" t="n"/>
      <c r="E150" s="20">
        <f>E148</f>
        <v/>
      </c>
      <c r="F150" s="21" t="n">
        <v>0.6627</v>
      </c>
      <c r="G150" s="41" t="n"/>
    </row>
    <row r="151">
      <c r="A151" s="38" t="n"/>
      <c r="B151" s="17" t="n"/>
      <c r="C151" s="17" t="n"/>
      <c r="D151" s="156" t="n"/>
      <c r="E151" s="7" t="n"/>
      <c r="F151" s="8" t="n"/>
      <c r="G151" s="39" t="n"/>
    </row>
    <row r="152">
      <c r="A152" s="40" t="inlineStr">
        <is>
          <t>Derivatives</t>
        </is>
      </c>
      <c r="B152" s="17" t="n"/>
      <c r="C152" s="17" t="n"/>
      <c r="D152" s="156" t="n"/>
      <c r="E152" s="7" t="n"/>
      <c r="F152" s="8" t="n"/>
      <c r="G152" s="39" t="n"/>
    </row>
    <row r="153">
      <c r="A153" s="40" t="inlineStr">
        <is>
          <t>(a) Index/Stock Future</t>
        </is>
      </c>
      <c r="B153" s="17" t="n"/>
      <c r="C153" s="17" t="n"/>
      <c r="D153" s="156" t="n"/>
      <c r="E153" s="7" t="n"/>
      <c r="F153" s="8" t="n"/>
      <c r="G153" s="39" t="n"/>
    </row>
    <row r="154">
      <c r="A154" s="38" t="inlineStr">
        <is>
          <t>KFIN Technologies Ltd.28/10/2025</t>
        </is>
      </c>
      <c r="B154" s="17" t="n"/>
      <c r="C154" s="17" t="n"/>
      <c r="D154" s="156" t="n">
        <v>22500</v>
      </c>
      <c r="E154" s="7" t="n">
        <v>237.83</v>
      </c>
      <c r="F154" s="8" t="n">
        <v>0.002511</v>
      </c>
      <c r="G154" s="39" t="n"/>
    </row>
    <row r="155">
      <c r="A155" s="38" t="inlineStr">
        <is>
          <t>Hero MotoCorp Ltd.28/10/2025</t>
        </is>
      </c>
      <c r="B155" s="17" t="n"/>
      <c r="C155" s="17" t="n"/>
      <c r="D155" s="156" t="n">
        <v>3750</v>
      </c>
      <c r="E155" s="7" t="n">
        <v>204.26</v>
      </c>
      <c r="F155" s="8" t="n">
        <v>0.002157</v>
      </c>
      <c r="G155" s="39" t="n"/>
    </row>
    <row r="156">
      <c r="A156" s="38" t="inlineStr">
        <is>
          <t>Page Industries Ltd.28/10/2025</t>
        </is>
      </c>
      <c r="B156" s="17" t="n"/>
      <c r="C156" s="17" t="n"/>
      <c r="D156" s="156" t="n">
        <v>225</v>
      </c>
      <c r="E156" s="7" t="n">
        <v>91.83</v>
      </c>
      <c r="F156" s="8" t="n">
        <v>0.000969</v>
      </c>
      <c r="G156" s="39" t="n"/>
    </row>
    <row r="157">
      <c r="A157" s="38" t="inlineStr">
        <is>
          <t>Punjab National Bank28/10/2025</t>
        </is>
      </c>
      <c r="B157" s="17" t="n"/>
      <c r="C157" s="17" t="n"/>
      <c r="D157" s="167" t="n">
        <v>-16000</v>
      </c>
      <c r="E157" s="159" t="n">
        <v>-18.2</v>
      </c>
      <c r="F157" s="160" t="n">
        <v>-0.000192</v>
      </c>
      <c r="G157" s="39" t="n"/>
    </row>
    <row r="158">
      <c r="A158" s="38" t="inlineStr">
        <is>
          <t>Kalyan Jewellers India Ltd.28/10/2025</t>
        </is>
      </c>
      <c r="B158" s="17" t="n"/>
      <c r="C158" s="17" t="n"/>
      <c r="D158" s="167" t="n">
        <v>-4700</v>
      </c>
      <c r="E158" s="159" t="n">
        <v>-21.52</v>
      </c>
      <c r="F158" s="160" t="n">
        <v>-0.000227</v>
      </c>
      <c r="G158" s="39" t="n"/>
    </row>
    <row r="159">
      <c r="A159" s="38" t="inlineStr">
        <is>
          <t>HCL Technologies Ltd.28/10/2025</t>
        </is>
      </c>
      <c r="B159" s="17" t="n"/>
      <c r="C159" s="17" t="n"/>
      <c r="D159" s="167" t="n">
        <v>-1750</v>
      </c>
      <c r="E159" s="159" t="n">
        <v>-24.2</v>
      </c>
      <c r="F159" s="160" t="n">
        <v>-0.000255</v>
      </c>
      <c r="G159" s="39" t="n"/>
    </row>
    <row r="160">
      <c r="A160" s="38" t="inlineStr">
        <is>
          <t>Power Grid Corporation of India Ltd.28/10/2025</t>
        </is>
      </c>
      <c r="B160" s="17" t="n"/>
      <c r="C160" s="17" t="n"/>
      <c r="D160" s="167" t="n">
        <v>-9500</v>
      </c>
      <c r="E160" s="159" t="n">
        <v>-26.8</v>
      </c>
      <c r="F160" s="160" t="n">
        <v>-0.000283</v>
      </c>
      <c r="G160" s="39" t="n"/>
    </row>
    <row r="161">
      <c r="A161" s="38" t="inlineStr">
        <is>
          <t>Multi Commodity Exchange Of India Ltd.28/10/2025</t>
        </is>
      </c>
      <c r="B161" s="17" t="n"/>
      <c r="C161" s="17" t="n"/>
      <c r="D161" s="167" t="n">
        <v>-375</v>
      </c>
      <c r="E161" s="159" t="n">
        <v>-29.43</v>
      </c>
      <c r="F161" s="160" t="n">
        <v>-0.00031</v>
      </c>
      <c r="G161" s="39" t="n"/>
    </row>
    <row r="162">
      <c r="A162" s="38" t="inlineStr">
        <is>
          <t>Bank of India28/10/2025</t>
        </is>
      </c>
      <c r="B162" s="17" t="n"/>
      <c r="C162" s="17" t="n"/>
      <c r="D162" s="167" t="n">
        <v>-26000</v>
      </c>
      <c r="E162" s="159" t="n">
        <v>-32.34</v>
      </c>
      <c r="F162" s="160" t="n">
        <v>-0.000341</v>
      </c>
      <c r="G162" s="39" t="n"/>
    </row>
    <row r="163">
      <c r="A163" s="38" t="inlineStr">
        <is>
          <t>GAIL (India) Ltd.28/10/2025</t>
        </is>
      </c>
      <c r="B163" s="17" t="n"/>
      <c r="C163" s="17" t="n"/>
      <c r="D163" s="167" t="n">
        <v>-18900</v>
      </c>
      <c r="E163" s="159" t="n">
        <v>-33.47</v>
      </c>
      <c r="F163" s="160" t="n">
        <v>-0.000353</v>
      </c>
      <c r="G163" s="39" t="n"/>
    </row>
    <row r="164">
      <c r="A164" s="38" t="inlineStr">
        <is>
          <t>TVS Motor Company Ltd.28/10/2025</t>
        </is>
      </c>
      <c r="B164" s="17" t="n"/>
      <c r="C164" s="17" t="n"/>
      <c r="D164" s="167" t="n">
        <v>-1050</v>
      </c>
      <c r="E164" s="159" t="n">
        <v>-36.37</v>
      </c>
      <c r="F164" s="160" t="n">
        <v>-0.000384</v>
      </c>
      <c r="G164" s="39" t="n"/>
    </row>
    <row r="165">
      <c r="A165" s="38" t="inlineStr">
        <is>
          <t>Indian Railway Catering &amp;Tou. Corp. Ltd.28/10/2025</t>
        </is>
      </c>
      <c r="B165" s="17" t="n"/>
      <c r="C165" s="17" t="n"/>
      <c r="D165" s="167" t="n">
        <v>-5250</v>
      </c>
      <c r="E165" s="159" t="n">
        <v>-37.04</v>
      </c>
      <c r="F165" s="160" t="n">
        <v>-0.000391</v>
      </c>
      <c r="G165" s="39" t="n"/>
    </row>
    <row r="166">
      <c r="A166" s="38" t="inlineStr">
        <is>
          <t>Sun Pharmaceutical Industries Ltd.28/10/2025</t>
        </is>
      </c>
      <c r="B166" s="17" t="n"/>
      <c r="C166" s="17" t="n"/>
      <c r="D166" s="167" t="n">
        <v>-2800</v>
      </c>
      <c r="E166" s="159" t="n">
        <v>-44.96</v>
      </c>
      <c r="F166" s="160" t="n">
        <v>-0.000474</v>
      </c>
      <c r="G166" s="39" t="n"/>
    </row>
    <row r="167">
      <c r="A167" s="38" t="inlineStr">
        <is>
          <t>Divi's Laboratories Ltd.28/10/2025</t>
        </is>
      </c>
      <c r="B167" s="17" t="n"/>
      <c r="C167" s="17" t="n"/>
      <c r="D167" s="167" t="n">
        <v>-900</v>
      </c>
      <c r="E167" s="159" t="n">
        <v>-51.55</v>
      </c>
      <c r="F167" s="160" t="n">
        <v>-0.000544</v>
      </c>
      <c r="G167" s="39" t="n"/>
    </row>
    <row r="168">
      <c r="A168" s="38" t="inlineStr">
        <is>
          <t>Indus Towers Ltd.28/10/2025</t>
        </is>
      </c>
      <c r="B168" s="17" t="n"/>
      <c r="C168" s="17" t="n"/>
      <c r="D168" s="167" t="n">
        <v>-15300</v>
      </c>
      <c r="E168" s="159" t="n">
        <v>-52.8</v>
      </c>
      <c r="F168" s="160" t="n">
        <v>-0.000557</v>
      </c>
      <c r="G168" s="39" t="n"/>
    </row>
    <row r="169">
      <c r="A169" s="38" t="inlineStr">
        <is>
          <t>Oil &amp; Natural Gas Corporation Ltd.28/10/2025</t>
        </is>
      </c>
      <c r="B169" s="17" t="n"/>
      <c r="C169" s="17" t="n"/>
      <c r="D169" s="167" t="n">
        <v>-22500</v>
      </c>
      <c r="E169" s="159" t="n">
        <v>-54.16</v>
      </c>
      <c r="F169" s="160" t="n">
        <v>-0.000572</v>
      </c>
      <c r="G169" s="39" t="n"/>
    </row>
    <row r="170">
      <c r="A170" s="38" t="inlineStr">
        <is>
          <t>Cyient Ltd.28/10/2025</t>
        </is>
      </c>
      <c r="B170" s="17" t="n"/>
      <c r="C170" s="17" t="n"/>
      <c r="D170" s="167" t="n">
        <v>-5525</v>
      </c>
      <c r="E170" s="159" t="n">
        <v>-63.58</v>
      </c>
      <c r="F170" s="160" t="n">
        <v>-0.000671</v>
      </c>
      <c r="G170" s="39" t="n"/>
    </row>
    <row r="171">
      <c r="A171" s="38" t="inlineStr">
        <is>
          <t>DLF Ltd.28/10/2025</t>
        </is>
      </c>
      <c r="B171" s="17" t="n"/>
      <c r="C171" s="17" t="n"/>
      <c r="D171" s="167" t="n">
        <v>-9075</v>
      </c>
      <c r="E171" s="159" t="n">
        <v>-65.19</v>
      </c>
      <c r="F171" s="160" t="n">
        <v>-0.000688</v>
      </c>
      <c r="G171" s="39" t="n"/>
    </row>
    <row r="172">
      <c r="A172" s="38" t="inlineStr">
        <is>
          <t>VARUN BEVERAGES LIMITED28/10/2025</t>
        </is>
      </c>
      <c r="B172" s="17" t="n"/>
      <c r="C172" s="17" t="n"/>
      <c r="D172" s="167" t="n">
        <v>-15375</v>
      </c>
      <c r="E172" s="159" t="n">
        <v>-68.72</v>
      </c>
      <c r="F172" s="160" t="n">
        <v>-0.000725</v>
      </c>
      <c r="G172" s="39" t="n"/>
    </row>
    <row r="173">
      <c r="A173" s="38" t="inlineStr">
        <is>
          <t>Cipla Ltd.28/10/2025</t>
        </is>
      </c>
      <c r="B173" s="17" t="n"/>
      <c r="C173" s="17" t="n"/>
      <c r="D173" s="167" t="n">
        <v>-4875</v>
      </c>
      <c r="E173" s="159" t="n">
        <v>-73.75</v>
      </c>
      <c r="F173" s="160" t="n">
        <v>-0.000778</v>
      </c>
      <c r="G173" s="39" t="n"/>
    </row>
    <row r="174">
      <c r="A174" s="38" t="inlineStr">
        <is>
          <t>Tata Steel Ltd.28/10/2025</t>
        </is>
      </c>
      <c r="B174" s="17" t="n"/>
      <c r="C174" s="17" t="n"/>
      <c r="D174" s="167" t="n">
        <v>-44000</v>
      </c>
      <c r="E174" s="159" t="n">
        <v>-74.83</v>
      </c>
      <c r="F174" s="160" t="n">
        <v>-0.00079</v>
      </c>
      <c r="G174" s="39" t="n"/>
    </row>
    <row r="175">
      <c r="A175" s="38" t="inlineStr">
        <is>
          <t>Marico Ltd.28/10/2025</t>
        </is>
      </c>
      <c r="B175" s="17" t="n"/>
      <c r="C175" s="17" t="n"/>
      <c r="D175" s="167" t="n">
        <v>-10800</v>
      </c>
      <c r="E175" s="159" t="n">
        <v>-75.88</v>
      </c>
      <c r="F175" s="160" t="n">
        <v>-0.000801</v>
      </c>
      <c r="G175" s="39" t="n"/>
    </row>
    <row r="176">
      <c r="A176" s="38" t="inlineStr">
        <is>
          <t>Tata Consultancy Services Ltd.28/10/2025</t>
        </is>
      </c>
      <c r="B176" s="17" t="n"/>
      <c r="C176" s="17" t="n"/>
      <c r="D176" s="167" t="n">
        <v>-2800</v>
      </c>
      <c r="E176" s="159" t="n">
        <v>-81.12</v>
      </c>
      <c r="F176" s="160" t="n">
        <v>-0.000856</v>
      </c>
      <c r="G176" s="39" t="n"/>
    </row>
    <row r="177">
      <c r="A177" s="38" t="inlineStr">
        <is>
          <t>Biocon Ltd.28/10/2025</t>
        </is>
      </c>
      <c r="B177" s="17" t="n"/>
      <c r="C177" s="17" t="n"/>
      <c r="D177" s="167" t="n">
        <v>-25000</v>
      </c>
      <c r="E177" s="159" t="n">
        <v>-85.66</v>
      </c>
      <c r="F177" s="160" t="n">
        <v>-0.000904</v>
      </c>
      <c r="G177" s="39" t="n"/>
    </row>
    <row r="178">
      <c r="A178" s="38" t="inlineStr">
        <is>
          <t>Nestle India Ltd.28/10/2025</t>
        </is>
      </c>
      <c r="B178" s="17" t="n"/>
      <c r="C178" s="17" t="n"/>
      <c r="D178" s="167" t="n">
        <v>-7500</v>
      </c>
      <c r="E178" s="159" t="n">
        <v>-87.13</v>
      </c>
      <c r="F178" s="160" t="n">
        <v>-0.00092</v>
      </c>
      <c r="G178" s="39" t="n"/>
    </row>
    <row r="179">
      <c r="A179" s="38" t="inlineStr">
        <is>
          <t>Tube Investments Of India Ltd.28/10/2025</t>
        </is>
      </c>
      <c r="B179" s="17" t="n"/>
      <c r="C179" s="17" t="n"/>
      <c r="D179" s="167" t="n">
        <v>-3000</v>
      </c>
      <c r="E179" s="159" t="n">
        <v>-93.56</v>
      </c>
      <c r="F179" s="160" t="n">
        <v>-0.0009879999999999999</v>
      </c>
      <c r="G179" s="39" t="n"/>
    </row>
    <row r="180">
      <c r="A180" s="38" t="inlineStr">
        <is>
          <t>Oberoi Realty Ltd.28/10/2025</t>
        </is>
      </c>
      <c r="B180" s="17" t="n"/>
      <c r="C180" s="17" t="n"/>
      <c r="D180" s="167" t="n">
        <v>-5950</v>
      </c>
      <c r="E180" s="159" t="n">
        <v>-94.64</v>
      </c>
      <c r="F180" s="160" t="n">
        <v>-0.0009990000000000001</v>
      </c>
      <c r="G180" s="39" t="n"/>
    </row>
    <row r="181">
      <c r="A181" s="38" t="inlineStr">
        <is>
          <t>Pidilite Industries Ltd.28/10/2025</t>
        </is>
      </c>
      <c r="B181" s="17" t="n"/>
      <c r="C181" s="17" t="n"/>
      <c r="D181" s="167" t="n">
        <v>-6500</v>
      </c>
      <c r="E181" s="159" t="n">
        <v>-96.17</v>
      </c>
      <c r="F181" s="160" t="n">
        <v>-0.001015</v>
      </c>
      <c r="G181" s="39" t="n"/>
    </row>
    <row r="182">
      <c r="A182" s="38" t="inlineStr">
        <is>
          <t>Dixon Technologies (India) Ltd.28/10/2025</t>
        </is>
      </c>
      <c r="B182" s="17" t="n"/>
      <c r="C182" s="17" t="n"/>
      <c r="D182" s="167" t="n">
        <v>-600</v>
      </c>
      <c r="E182" s="159" t="n">
        <v>-98.65000000000001</v>
      </c>
      <c r="F182" s="160" t="n">
        <v>-0.001041</v>
      </c>
      <c r="G182" s="39" t="n"/>
    </row>
    <row r="183">
      <c r="A183" s="38" t="inlineStr">
        <is>
          <t>REC Ltd.28/10/2025</t>
        </is>
      </c>
      <c r="B183" s="17" t="n"/>
      <c r="C183" s="17" t="n"/>
      <c r="D183" s="167" t="n">
        <v>-26775</v>
      </c>
      <c r="E183" s="159" t="n">
        <v>-100.42</v>
      </c>
      <c r="F183" s="160" t="n">
        <v>-0.00106</v>
      </c>
      <c r="G183" s="39" t="n"/>
    </row>
    <row r="184">
      <c r="A184" s="38" t="inlineStr">
        <is>
          <t>National Aluminium Company Ltd.28/10/2025</t>
        </is>
      </c>
      <c r="B184" s="17" t="n"/>
      <c r="C184" s="17" t="n"/>
      <c r="D184" s="167" t="n">
        <v>-48750</v>
      </c>
      <c r="E184" s="159" t="n">
        <v>-104.88</v>
      </c>
      <c r="F184" s="160" t="n">
        <v>-0.001107</v>
      </c>
      <c r="G184" s="39" t="n"/>
    </row>
    <row r="185">
      <c r="A185" s="38" t="inlineStr">
        <is>
          <t>Mazagon Dock Shipbuilders Ltd.28/10/2025</t>
        </is>
      </c>
      <c r="B185" s="17" t="n"/>
      <c r="C185" s="17" t="n"/>
      <c r="D185" s="167" t="n">
        <v>-3850</v>
      </c>
      <c r="E185" s="159" t="n">
        <v>-106.94</v>
      </c>
      <c r="F185" s="160" t="n">
        <v>-0.001129</v>
      </c>
      <c r="G185" s="39" t="n"/>
    </row>
    <row r="186">
      <c r="A186" s="38" t="inlineStr">
        <is>
          <t>SBI Life Insurance Company Ltd.28/10/2025</t>
        </is>
      </c>
      <c r="B186" s="17" t="n"/>
      <c r="C186" s="17" t="n"/>
      <c r="D186" s="167" t="n">
        <v>-6000</v>
      </c>
      <c r="E186" s="159" t="n">
        <v>-108.12</v>
      </c>
      <c r="F186" s="160" t="n">
        <v>-0.001141</v>
      </c>
      <c r="G186" s="39" t="n"/>
    </row>
    <row r="187">
      <c r="A187" s="38" t="inlineStr">
        <is>
          <t>The Indian Hotels Company Ltd.28/10/2025</t>
        </is>
      </c>
      <c r="B187" s="17" t="n"/>
      <c r="C187" s="17" t="n"/>
      <c r="D187" s="167" t="n">
        <v>-15000</v>
      </c>
      <c r="E187" s="159" t="n">
        <v>-108.77</v>
      </c>
      <c r="F187" s="160" t="n">
        <v>-0.001148</v>
      </c>
      <c r="G187" s="39" t="n"/>
    </row>
    <row r="188">
      <c r="A188" s="38" t="inlineStr">
        <is>
          <t>Godrej Properties Ltd.28/10/2025</t>
        </is>
      </c>
      <c r="B188" s="17" t="n"/>
      <c r="C188" s="17" t="n"/>
      <c r="D188" s="167" t="n">
        <v>-5500</v>
      </c>
      <c r="E188" s="159" t="n">
        <v>-109.07</v>
      </c>
      <c r="F188" s="160" t="n">
        <v>-0.001151</v>
      </c>
      <c r="G188" s="39" t="n"/>
    </row>
    <row r="189">
      <c r="A189" s="38" t="inlineStr">
        <is>
          <t>Polycab India Ltd.28/10/2025</t>
        </is>
      </c>
      <c r="B189" s="17" t="n"/>
      <c r="C189" s="17" t="n"/>
      <c r="D189" s="167" t="n">
        <v>-1500</v>
      </c>
      <c r="E189" s="159" t="n">
        <v>-110.09</v>
      </c>
      <c r="F189" s="160" t="n">
        <v>-0.001162</v>
      </c>
      <c r="G189" s="39" t="n"/>
    </row>
    <row r="190">
      <c r="A190" s="38" t="inlineStr">
        <is>
          <t>Bharat Petroleum Corporation Ltd.28/10/2025</t>
        </is>
      </c>
      <c r="B190" s="17" t="n"/>
      <c r="C190" s="17" t="n"/>
      <c r="D190" s="167" t="n">
        <v>-33575</v>
      </c>
      <c r="E190" s="159" t="n">
        <v>-114.64</v>
      </c>
      <c r="F190" s="160" t="n">
        <v>-0.00121</v>
      </c>
      <c r="G190" s="39" t="n"/>
    </row>
    <row r="191">
      <c r="A191" s="38" t="inlineStr">
        <is>
          <t>Titan Company Ltd.28/10/2025</t>
        </is>
      </c>
      <c r="B191" s="17" t="n"/>
      <c r="C191" s="17" t="n"/>
      <c r="D191" s="167" t="n">
        <v>-3850</v>
      </c>
      <c r="E191" s="159" t="n">
        <v>-130.55</v>
      </c>
      <c r="F191" s="160" t="n">
        <v>-0.001378</v>
      </c>
      <c r="G191" s="39" t="n"/>
    </row>
    <row r="192">
      <c r="A192" s="38" t="inlineStr">
        <is>
          <t>Bajaj Finance Ltd.28/10/2025</t>
        </is>
      </c>
      <c r="B192" s="17" t="n"/>
      <c r="C192" s="17" t="n"/>
      <c r="D192" s="167" t="n">
        <v>-13500</v>
      </c>
      <c r="E192" s="159" t="n">
        <v>-135.62</v>
      </c>
      <c r="F192" s="160" t="n">
        <v>-0.001432</v>
      </c>
      <c r="G192" s="39" t="n"/>
    </row>
    <row r="193">
      <c r="A193" s="38" t="inlineStr">
        <is>
          <t>PG Electroplast Ltd.28/10/2025</t>
        </is>
      </c>
      <c r="B193" s="17" t="n"/>
      <c r="C193" s="17" t="n"/>
      <c r="D193" s="167" t="n">
        <v>-28000</v>
      </c>
      <c r="E193" s="159" t="n">
        <v>-141.67</v>
      </c>
      <c r="F193" s="160" t="n">
        <v>-0.001496</v>
      </c>
      <c r="G193" s="39" t="n"/>
    </row>
    <row r="194">
      <c r="A194" s="38" t="inlineStr">
        <is>
          <t>Hindustan Unilever Ltd.28/10/2025</t>
        </is>
      </c>
      <c r="B194" s="17" t="n"/>
      <c r="C194" s="17" t="n"/>
      <c r="D194" s="167" t="n">
        <v>-5700</v>
      </c>
      <c r="E194" s="159" t="n">
        <v>-144.3</v>
      </c>
      <c r="F194" s="160" t="n">
        <v>-0.001523</v>
      </c>
      <c r="G194" s="39" t="n"/>
    </row>
    <row r="195">
      <c r="A195" s="38" t="inlineStr">
        <is>
          <t>One 97 Communications Ltd.28/10/2025</t>
        </is>
      </c>
      <c r="B195" s="17" t="n"/>
      <c r="C195" s="17" t="n"/>
      <c r="D195" s="167" t="n">
        <v>-13050</v>
      </c>
      <c r="E195" s="159" t="n">
        <v>-147.39</v>
      </c>
      <c r="F195" s="160" t="n">
        <v>-0.001556</v>
      </c>
      <c r="G195" s="39" t="n"/>
    </row>
    <row r="196">
      <c r="A196" s="38" t="inlineStr">
        <is>
          <t>Bandhan Bank Ltd.28/10/2025</t>
        </is>
      </c>
      <c r="B196" s="17" t="n"/>
      <c r="C196" s="17" t="n"/>
      <c r="D196" s="167" t="n">
        <v>-104400</v>
      </c>
      <c r="E196" s="159" t="n">
        <v>-170.14</v>
      </c>
      <c r="F196" s="160" t="n">
        <v>-0.001796</v>
      </c>
      <c r="G196" s="39" t="n"/>
    </row>
    <row r="197">
      <c r="A197" s="38" t="inlineStr">
        <is>
          <t>GMR Airports Ltd.28/10/2025</t>
        </is>
      </c>
      <c r="B197" s="17" t="n"/>
      <c r="C197" s="17" t="n"/>
      <c r="D197" s="167" t="n">
        <v>-209250</v>
      </c>
      <c r="E197" s="159" t="n">
        <v>-183.47</v>
      </c>
      <c r="F197" s="160" t="n">
        <v>-0.001937</v>
      </c>
      <c r="G197" s="39" t="n"/>
    </row>
    <row r="198">
      <c r="A198" s="38" t="inlineStr">
        <is>
          <t>Power Finance Corporation Ltd.28/10/2025</t>
        </is>
      </c>
      <c r="B198" s="17" t="n"/>
      <c r="C198" s="17" t="n"/>
      <c r="D198" s="167" t="n">
        <v>-45500</v>
      </c>
      <c r="E198" s="159" t="n">
        <v>-187.57</v>
      </c>
      <c r="F198" s="160" t="n">
        <v>-0.001981</v>
      </c>
      <c r="G198" s="39" t="n"/>
    </row>
    <row r="199">
      <c r="A199" s="38" t="inlineStr">
        <is>
          <t>Computer Age Management Services Ltd.28/10/2025</t>
        </is>
      </c>
      <c r="B199" s="17" t="n"/>
      <c r="C199" s="17" t="n"/>
      <c r="D199" s="167" t="n">
        <v>-5100</v>
      </c>
      <c r="E199" s="159" t="n">
        <v>-192.97</v>
      </c>
      <c r="F199" s="160" t="n">
        <v>-0.002038</v>
      </c>
      <c r="G199" s="39" t="n"/>
    </row>
    <row r="200">
      <c r="A200" s="38" t="inlineStr">
        <is>
          <t>Hindalco Industries Ltd.28/10/2025</t>
        </is>
      </c>
      <c r="B200" s="17" t="n"/>
      <c r="C200" s="17" t="n"/>
      <c r="D200" s="167" t="n">
        <v>-25200</v>
      </c>
      <c r="E200" s="159" t="n">
        <v>-193.45</v>
      </c>
      <c r="F200" s="160" t="n">
        <v>-0.002043</v>
      </c>
      <c r="G200" s="39" t="n"/>
    </row>
    <row r="201">
      <c r="A201" s="38" t="inlineStr">
        <is>
          <t>ICICI Prudential Life Insurance Co Ltd.28/10/2025</t>
        </is>
      </c>
      <c r="B201" s="17" t="n"/>
      <c r="C201" s="17" t="n"/>
      <c r="D201" s="167" t="n">
        <v>-34225</v>
      </c>
      <c r="E201" s="159" t="n">
        <v>-204.56</v>
      </c>
      <c r="F201" s="160" t="n">
        <v>-0.00216</v>
      </c>
      <c r="G201" s="39" t="n"/>
    </row>
    <row r="202">
      <c r="A202" s="38" t="inlineStr">
        <is>
          <t>Bank of Baroda28/10/2025</t>
        </is>
      </c>
      <c r="B202" s="17" t="n"/>
      <c r="C202" s="17" t="n"/>
      <c r="D202" s="167" t="n">
        <v>-78975</v>
      </c>
      <c r="E202" s="159" t="n">
        <v>-205.64</v>
      </c>
      <c r="F202" s="160" t="n">
        <v>-0.002171</v>
      </c>
      <c r="G202" s="39" t="n"/>
    </row>
    <row r="203">
      <c r="A203" s="38" t="inlineStr">
        <is>
          <t>Bharat Heavy Electricals Ltd.28/10/2025</t>
        </is>
      </c>
      <c r="B203" s="17" t="n"/>
      <c r="C203" s="17" t="n"/>
      <c r="D203" s="167" t="n">
        <v>-91875</v>
      </c>
      <c r="E203" s="159" t="n">
        <v>-220.44</v>
      </c>
      <c r="F203" s="160" t="n">
        <v>-0.002328</v>
      </c>
      <c r="G203" s="39" t="n"/>
    </row>
    <row r="204">
      <c r="A204" s="38" t="inlineStr">
        <is>
          <t>Mahindra &amp; Mahindra Ltd.28/10/2025</t>
        </is>
      </c>
      <c r="B204" s="17" t="n"/>
      <c r="C204" s="17" t="n"/>
      <c r="D204" s="167" t="n">
        <v>-7400</v>
      </c>
      <c r="E204" s="159" t="n">
        <v>-255.48</v>
      </c>
      <c r="F204" s="160" t="n">
        <v>-0.002698</v>
      </c>
      <c r="G204" s="39" t="n"/>
    </row>
    <row r="205">
      <c r="A205" s="38" t="inlineStr">
        <is>
          <t>Larsen &amp; Toubro Ltd.28/10/2025</t>
        </is>
      </c>
      <c r="B205" s="17" t="n"/>
      <c r="C205" s="17" t="n"/>
      <c r="D205" s="167" t="n">
        <v>-7175</v>
      </c>
      <c r="E205" s="159" t="n">
        <v>-264.07</v>
      </c>
      <c r="F205" s="160" t="n">
        <v>-0.002788</v>
      </c>
      <c r="G205" s="39" t="n"/>
    </row>
    <row r="206">
      <c r="A206" s="38" t="inlineStr">
        <is>
          <t>ITC Ltd.28/10/2025</t>
        </is>
      </c>
      <c r="B206" s="17" t="n"/>
      <c r="C206" s="17" t="n"/>
      <c r="D206" s="167" t="n">
        <v>-70400</v>
      </c>
      <c r="E206" s="159" t="n">
        <v>-284.7</v>
      </c>
      <c r="F206" s="160" t="n">
        <v>-0.003006</v>
      </c>
      <c r="G206" s="39" t="n"/>
    </row>
    <row r="207">
      <c r="A207" s="38" t="inlineStr">
        <is>
          <t>RBL Bank Ltd.28/10/2025</t>
        </is>
      </c>
      <c r="B207" s="17" t="n"/>
      <c r="C207" s="17" t="n"/>
      <c r="D207" s="167" t="n">
        <v>-104775</v>
      </c>
      <c r="E207" s="159" t="n">
        <v>-293.16</v>
      </c>
      <c r="F207" s="160" t="n">
        <v>-0.003096</v>
      </c>
      <c r="G207" s="39" t="n"/>
    </row>
    <row r="208">
      <c r="A208" s="38" t="inlineStr">
        <is>
          <t>Infosys Ltd.28/10/2025</t>
        </is>
      </c>
      <c r="B208" s="17" t="n"/>
      <c r="C208" s="17" t="n"/>
      <c r="D208" s="167" t="n">
        <v>-20400</v>
      </c>
      <c r="E208" s="159" t="n">
        <v>-294.07</v>
      </c>
      <c r="F208" s="160" t="n">
        <v>-0.003105</v>
      </c>
      <c r="G208" s="39" t="n"/>
    </row>
    <row r="209">
      <c r="A209" s="38" t="inlineStr">
        <is>
          <t>Adani Enterprises Ltd.28/10/2025</t>
        </is>
      </c>
      <c r="B209" s="17" t="n"/>
      <c r="C209" s="17" t="n"/>
      <c r="D209" s="167" t="n">
        <v>-13200</v>
      </c>
      <c r="E209" s="159" t="n">
        <v>-332.9</v>
      </c>
      <c r="F209" s="160" t="n">
        <v>-0.003515</v>
      </c>
      <c r="G209" s="39" t="n"/>
    </row>
    <row r="210">
      <c r="A210" s="38" t="inlineStr">
        <is>
          <t>Glenmark Pharmaceuticals Ltd.28/10/2025</t>
        </is>
      </c>
      <c r="B210" s="17" t="n"/>
      <c r="C210" s="17" t="n"/>
      <c r="D210" s="167" t="n">
        <v>-17625</v>
      </c>
      <c r="E210" s="159" t="n">
        <v>-345.64</v>
      </c>
      <c r="F210" s="160" t="n">
        <v>-0.00365</v>
      </c>
      <c r="G210" s="39" t="n"/>
    </row>
    <row r="211">
      <c r="A211" s="38" t="inlineStr">
        <is>
          <t>Hindustan Aeronautics Ltd.28/10/2025</t>
        </is>
      </c>
      <c r="B211" s="17" t="n"/>
      <c r="C211" s="17" t="n"/>
      <c r="D211" s="167" t="n">
        <v>-9000</v>
      </c>
      <c r="E211" s="159" t="n">
        <v>-430.23</v>
      </c>
      <c r="F211" s="160" t="n">
        <v>-0.004543</v>
      </c>
      <c r="G211" s="39" t="n"/>
    </row>
    <row r="212">
      <c r="A212" s="38" t="inlineStr">
        <is>
          <t>Kotak Mahindra Bank Ltd.28/10/2025</t>
        </is>
      </c>
      <c r="B212" s="17" t="n"/>
      <c r="C212" s="17" t="n"/>
      <c r="D212" s="167" t="n">
        <v>-21600</v>
      </c>
      <c r="E212" s="159" t="n">
        <v>-433.06</v>
      </c>
      <c r="F212" s="160" t="n">
        <v>-0.004573</v>
      </c>
      <c r="G212" s="39" t="n"/>
    </row>
    <row r="213">
      <c r="A213" s="38" t="inlineStr">
        <is>
          <t>Tata Motors Ltd.28/10/2025</t>
        </is>
      </c>
      <c r="B213" s="17" t="n"/>
      <c r="C213" s="17" t="n"/>
      <c r="D213" s="167" t="n">
        <v>-64000</v>
      </c>
      <c r="E213" s="159" t="n">
        <v>-437.31</v>
      </c>
      <c r="F213" s="160" t="n">
        <v>-0.004618</v>
      </c>
      <c r="G213" s="39" t="n"/>
    </row>
    <row r="214">
      <c r="A214" s="38" t="inlineStr">
        <is>
          <t>Vedanta Ltd.28/10/2025</t>
        </is>
      </c>
      <c r="B214" s="17" t="n"/>
      <c r="C214" s="17" t="n"/>
      <c r="D214" s="167" t="n">
        <v>-94300</v>
      </c>
      <c r="E214" s="159" t="n">
        <v>-442.36</v>
      </c>
      <c r="F214" s="160" t="n">
        <v>-0.004671</v>
      </c>
      <c r="G214" s="39" t="n"/>
    </row>
    <row r="215">
      <c r="A215" s="38" t="inlineStr">
        <is>
          <t>Max Healthcare Institute Ltd.28/10/2025</t>
        </is>
      </c>
      <c r="B215" s="17" t="n"/>
      <c r="C215" s="17" t="n"/>
      <c r="D215" s="167" t="n">
        <v>-39900</v>
      </c>
      <c r="E215" s="159" t="n">
        <v>-447.8</v>
      </c>
      <c r="F215" s="160" t="n">
        <v>-0.004729</v>
      </c>
      <c r="G215" s="39" t="n"/>
    </row>
    <row r="216">
      <c r="A216" s="38" t="inlineStr">
        <is>
          <t>Tata Power Company Ltd.28/10/2025</t>
        </is>
      </c>
      <c r="B216" s="17" t="n"/>
      <c r="C216" s="17" t="n"/>
      <c r="D216" s="167" t="n">
        <v>-121800</v>
      </c>
      <c r="E216" s="159" t="n">
        <v>-476.54</v>
      </c>
      <c r="F216" s="160" t="n">
        <v>-0.005032</v>
      </c>
      <c r="G216" s="39" t="n"/>
    </row>
    <row r="217">
      <c r="A217" s="38" t="inlineStr">
        <is>
          <t>Ultratech Cement Ltd.28/10/2025</t>
        </is>
      </c>
      <c r="B217" s="17" t="n"/>
      <c r="C217" s="17" t="n"/>
      <c r="D217" s="167" t="n">
        <v>-4100</v>
      </c>
      <c r="E217" s="159" t="n">
        <v>-503.6</v>
      </c>
      <c r="F217" s="160" t="n">
        <v>-0.005318</v>
      </c>
      <c r="G217" s="39" t="n"/>
    </row>
    <row r="218">
      <c r="A218" s="38" t="inlineStr">
        <is>
          <t>NTPC Ltd.28/10/2025</t>
        </is>
      </c>
      <c r="B218" s="17" t="n"/>
      <c r="C218" s="17" t="n"/>
      <c r="D218" s="167" t="n">
        <v>-151500</v>
      </c>
      <c r="E218" s="159" t="n">
        <v>-519.11</v>
      </c>
      <c r="F218" s="160" t="n">
        <v>-0.005482</v>
      </c>
      <c r="G218" s="39" t="n"/>
    </row>
    <row r="219">
      <c r="A219" s="38" t="inlineStr">
        <is>
          <t>JSW Steel Ltd.28/10/2025</t>
        </is>
      </c>
      <c r="B219" s="17" t="n"/>
      <c r="C219" s="17" t="n"/>
      <c r="D219" s="167" t="n">
        <v>-47925</v>
      </c>
      <c r="E219" s="159" t="n">
        <v>-550.71</v>
      </c>
      <c r="F219" s="160" t="n">
        <v>-0.005816</v>
      </c>
      <c r="G219" s="39" t="n"/>
    </row>
    <row r="220">
      <c r="A220" s="38" t="inlineStr">
        <is>
          <t>Sammaan Capital Ltd.28/10/2025</t>
        </is>
      </c>
      <c r="B220" s="17" t="n"/>
      <c r="C220" s="17" t="n"/>
      <c r="D220" s="167" t="n">
        <v>-374100</v>
      </c>
      <c r="E220" s="159" t="n">
        <v>-603.39</v>
      </c>
      <c r="F220" s="160" t="n">
        <v>-0.006372</v>
      </c>
      <c r="G220" s="39" t="n"/>
    </row>
    <row r="221">
      <c r="A221" s="38" t="inlineStr">
        <is>
          <t>NMDC Ltd.28/10/2025</t>
        </is>
      </c>
      <c r="B221" s="17" t="n"/>
      <c r="C221" s="17" t="n"/>
      <c r="D221" s="167" t="n">
        <v>-823500</v>
      </c>
      <c r="E221" s="159" t="n">
        <v>-633.02</v>
      </c>
      <c r="F221" s="160" t="n">
        <v>-0.006685</v>
      </c>
      <c r="G221" s="39" t="n"/>
    </row>
    <row r="222">
      <c r="A222" s="38" t="inlineStr">
        <is>
          <t>Grasim Industries Ltd.28/10/2025</t>
        </is>
      </c>
      <c r="B222" s="17" t="n"/>
      <c r="C222" s="17" t="n"/>
      <c r="D222" s="167" t="n">
        <v>-23500</v>
      </c>
      <c r="E222" s="159" t="n">
        <v>-651.21</v>
      </c>
      <c r="F222" s="160" t="n">
        <v>-0.006877</v>
      </c>
      <c r="G222" s="39" t="n"/>
    </row>
    <row r="223">
      <c r="A223" s="38" t="inlineStr">
        <is>
          <t>Steel Authority of India Ltd.28/10/2025</t>
        </is>
      </c>
      <c r="B223" s="17" t="n"/>
      <c r="C223" s="17" t="n"/>
      <c r="D223" s="167" t="n">
        <v>-521700</v>
      </c>
      <c r="E223" s="159" t="n">
        <v>-706.38</v>
      </c>
      <c r="F223" s="160" t="n">
        <v>-0.00746</v>
      </c>
      <c r="G223" s="39" t="n"/>
    </row>
    <row r="224">
      <c r="A224" s="38" t="inlineStr">
        <is>
          <t>The Federal Bank Ltd.28/10/2025</t>
        </is>
      </c>
      <c r="B224" s="17" t="n"/>
      <c r="C224" s="17" t="n"/>
      <c r="D224" s="167" t="n">
        <v>-405000</v>
      </c>
      <c r="E224" s="159" t="n">
        <v>-785.38</v>
      </c>
      <c r="F224" s="160" t="n">
        <v>-0.008293999999999999</v>
      </c>
      <c r="G224" s="39" t="n"/>
    </row>
    <row r="225">
      <c r="A225" s="38" t="inlineStr">
        <is>
          <t>State Bank of India28/10/2025</t>
        </is>
      </c>
      <c r="B225" s="17" t="n"/>
      <c r="C225" s="17" t="n"/>
      <c r="D225" s="167" t="n">
        <v>-96000</v>
      </c>
      <c r="E225" s="159" t="n">
        <v>-841.87</v>
      </c>
      <c r="F225" s="160" t="n">
        <v>-0.008891</v>
      </c>
      <c r="G225" s="39" t="n"/>
    </row>
    <row r="226">
      <c r="A226" s="38" t="inlineStr">
        <is>
          <t>Coal India Ltd.28/10/2025</t>
        </is>
      </c>
      <c r="B226" s="17" t="n"/>
      <c r="C226" s="17" t="n"/>
      <c r="D226" s="167" t="n">
        <v>-234900</v>
      </c>
      <c r="E226" s="159" t="n">
        <v>-919.87</v>
      </c>
      <c r="F226" s="160" t="n">
        <v>-0.009714</v>
      </c>
      <c r="G226" s="39" t="n"/>
    </row>
    <row r="227">
      <c r="A227" s="38" t="inlineStr">
        <is>
          <t>IndusInd Bank Ltd.28/10/2025</t>
        </is>
      </c>
      <c r="B227" s="17" t="n"/>
      <c r="C227" s="17" t="n"/>
      <c r="D227" s="167" t="n">
        <v>-133700</v>
      </c>
      <c r="E227" s="159" t="n">
        <v>-987.91</v>
      </c>
      <c r="F227" s="160" t="n">
        <v>-0.010433</v>
      </c>
      <c r="G227" s="39" t="n"/>
    </row>
    <row r="228">
      <c r="A228" s="38" t="inlineStr">
        <is>
          <t>Adani Ports &amp; Special Economic Zone Ltd.28/10/2025</t>
        </is>
      </c>
      <c r="B228" s="17" t="n"/>
      <c r="C228" s="17" t="n"/>
      <c r="D228" s="167" t="n">
        <v>-99750</v>
      </c>
      <c r="E228" s="159" t="n">
        <v>-1407.67</v>
      </c>
      <c r="F228" s="160" t="n">
        <v>-0.014866</v>
      </c>
      <c r="G228" s="39" t="n"/>
    </row>
    <row r="229">
      <c r="A229" s="38" t="inlineStr">
        <is>
          <t>Eternal Ltd.28/10/2025</t>
        </is>
      </c>
      <c r="B229" s="17" t="n"/>
      <c r="C229" s="17" t="n"/>
      <c r="D229" s="167" t="n">
        <v>-458325</v>
      </c>
      <c r="E229" s="159" t="n">
        <v>-1502.85</v>
      </c>
      <c r="F229" s="160" t="n">
        <v>-0.015871</v>
      </c>
      <c r="G229" s="39" t="n"/>
    </row>
    <row r="230">
      <c r="A230" s="38" t="inlineStr">
        <is>
          <t>ICICI Bank Ltd.28/10/2025</t>
        </is>
      </c>
      <c r="B230" s="17" t="n"/>
      <c r="C230" s="17" t="n"/>
      <c r="D230" s="167" t="n">
        <v>-114100</v>
      </c>
      <c r="E230" s="159" t="n">
        <v>-1548.91</v>
      </c>
      <c r="F230" s="160" t="n">
        <v>-0.016358</v>
      </c>
      <c r="G230" s="39" t="n"/>
    </row>
    <row r="231">
      <c r="A231" s="38" t="inlineStr">
        <is>
          <t>Ambuja Cements Ltd.28/10/2025</t>
        </is>
      </c>
      <c r="B231" s="17" t="n"/>
      <c r="C231" s="17" t="n"/>
      <c r="D231" s="167" t="n">
        <v>-281400</v>
      </c>
      <c r="E231" s="159" t="n">
        <v>-1612.14</v>
      </c>
      <c r="F231" s="160" t="n">
        <v>-0.017026</v>
      </c>
      <c r="G231" s="39" t="n"/>
    </row>
    <row r="232">
      <c r="A232" s="38" t="inlineStr">
        <is>
          <t>Bharti Airtel Ltd.28/10/2025</t>
        </is>
      </c>
      <c r="B232" s="17" t="n"/>
      <c r="C232" s="17" t="n"/>
      <c r="D232" s="167" t="n">
        <v>-100225</v>
      </c>
      <c r="E232" s="159" t="n">
        <v>-1896.06</v>
      </c>
      <c r="F232" s="160" t="n">
        <v>-0.020024</v>
      </c>
      <c r="G232" s="39" t="n"/>
    </row>
    <row r="233">
      <c r="A233" s="38" t="inlineStr">
        <is>
          <t>Axis Bank Ltd.28/10/2025</t>
        </is>
      </c>
      <c r="B233" s="17" t="n"/>
      <c r="C233" s="17" t="n"/>
      <c r="D233" s="167" t="n">
        <v>-178125</v>
      </c>
      <c r="E233" s="159" t="n">
        <v>-2025.64</v>
      </c>
      <c r="F233" s="160" t="n">
        <v>-0.021393</v>
      </c>
      <c r="G233" s="39" t="n"/>
    </row>
    <row r="234">
      <c r="A234" s="38" t="inlineStr">
        <is>
          <t>Vodafone Idea Ltd.28/10/2025</t>
        </is>
      </c>
      <c r="B234" s="17" t="n"/>
      <c r="C234" s="17" t="n"/>
      <c r="D234" s="167" t="n">
        <v>-25731000</v>
      </c>
      <c r="E234" s="159" t="n">
        <v>-2109.94</v>
      </c>
      <c r="F234" s="160" t="n">
        <v>-0.022283</v>
      </c>
      <c r="G234" s="39" t="n"/>
    </row>
    <row r="235">
      <c r="A235" s="38" t="inlineStr">
        <is>
          <t>HDFC Bank Ltd.28/10/2025</t>
        </is>
      </c>
      <c r="B235" s="17" t="n"/>
      <c r="C235" s="17" t="n"/>
      <c r="D235" s="167" t="n">
        <v>-306900</v>
      </c>
      <c r="E235" s="159" t="n">
        <v>-2934.27</v>
      </c>
      <c r="F235" s="160" t="n">
        <v>-0.030989</v>
      </c>
      <c r="G235" s="39" t="n"/>
    </row>
    <row r="236">
      <c r="A236" s="38" t="inlineStr">
        <is>
          <t>UPL Ltd.28/10/2025</t>
        </is>
      </c>
      <c r="B236" s="17" t="n"/>
      <c r="C236" s="17" t="n"/>
      <c r="D236" s="167" t="n">
        <v>-489155</v>
      </c>
      <c r="E236" s="159" t="n">
        <v>-3230.38</v>
      </c>
      <c r="F236" s="160" t="n">
        <v>-0.034116</v>
      </c>
      <c r="G236" s="39" t="n"/>
    </row>
    <row r="237">
      <c r="A237" s="38" t="inlineStr">
        <is>
          <t>Reliance Industries Ltd.28/10/2025</t>
        </is>
      </c>
      <c r="B237" s="17" t="n"/>
      <c r="C237" s="17" t="n"/>
      <c r="D237" s="167" t="n">
        <v>-271000</v>
      </c>
      <c r="E237" s="159" t="n">
        <v>-3721.37</v>
      </c>
      <c r="F237" s="160" t="n">
        <v>-0.039302</v>
      </c>
      <c r="G237" s="39" t="n"/>
    </row>
    <row r="238">
      <c r="A238" s="40" t="inlineStr">
        <is>
          <t>Sub Total</t>
        </is>
      </c>
      <c r="B238" s="18" t="n"/>
      <c r="C238" s="18" t="n"/>
      <c r="D238" s="157" t="n"/>
      <c r="E238" s="168" t="n">
        <v>-38537.5</v>
      </c>
      <c r="F238" s="169" t="n">
        <v>-0.406963</v>
      </c>
      <c r="G238" s="41" t="n"/>
    </row>
    <row r="239">
      <c r="A239" s="38" t="n"/>
      <c r="B239" s="17" t="n"/>
      <c r="C239" s="17" t="n"/>
      <c r="D239" s="156" t="n"/>
      <c r="E239" s="7" t="n"/>
      <c r="F239" s="8" t="n"/>
      <c r="G239" s="39" t="n"/>
    </row>
    <row r="240">
      <c r="A240" s="38" t="n"/>
      <c r="B240" s="17" t="n"/>
      <c r="C240" s="17" t="n"/>
      <c r="D240" s="156" t="n"/>
      <c r="E240" s="7" t="n"/>
      <c r="F240" s="8" t="n"/>
      <c r="G240" s="39" t="n"/>
    </row>
    <row r="241">
      <c r="A241" s="40" t="inlineStr">
        <is>
          <t>(B)Index / Stock Option</t>
        </is>
      </c>
      <c r="B241" s="18" t="n"/>
      <c r="C241" s="18" t="n"/>
      <c r="D241" s="157" t="n"/>
      <c r="E241" s="24" t="n"/>
      <c r="F241" s="10" t="n"/>
      <c r="G241" s="41" t="n"/>
    </row>
    <row r="242">
      <c r="A242" s="38" t="inlineStr">
        <is>
          <t>CALL LT 28-Oct-2025 3500</t>
        </is>
      </c>
      <c r="B242" s="17" t="n"/>
      <c r="C242" s="17" t="n"/>
      <c r="D242" s="167" t="n">
        <v>-1925</v>
      </c>
      <c r="E242" s="159" t="n">
        <v>-3.87</v>
      </c>
      <c r="F242" s="59" t="inlineStr">
        <is>
          <t>$0.00%</t>
        </is>
      </c>
      <c r="G242" s="39" t="n"/>
    </row>
    <row r="243">
      <c r="A243" s="38" t="inlineStr">
        <is>
          <t>CALL ICICIBANK 28-Oct-2025 1300</t>
        </is>
      </c>
      <c r="B243" s="17" t="n"/>
      <c r="C243" s="17" t="n"/>
      <c r="D243" s="167" t="n">
        <v>-11200</v>
      </c>
      <c r="E243" s="159" t="n">
        <v>-7.52</v>
      </c>
      <c r="F243" s="160" t="n">
        <v>-0.0001</v>
      </c>
      <c r="G243" s="39" t="n"/>
    </row>
    <row r="244">
      <c r="A244" s="40" t="inlineStr">
        <is>
          <t>Sub Total</t>
        </is>
      </c>
      <c r="B244" s="18" t="n"/>
      <c r="C244" s="18" t="n"/>
      <c r="D244" s="157" t="n"/>
      <c r="E244" s="168" t="n">
        <v>-11.39</v>
      </c>
      <c r="F244" s="169" t="n">
        <v>-0.0001</v>
      </c>
      <c r="G244" s="41" t="n"/>
    </row>
    <row r="245">
      <c r="A245" s="38" t="n"/>
      <c r="B245" s="17" t="n"/>
      <c r="C245" s="17" t="n"/>
      <c r="D245" s="156" t="n"/>
      <c r="E245" s="7" t="n"/>
      <c r="F245" s="8" t="n"/>
      <c r="G245" s="39" t="n"/>
    </row>
    <row r="246">
      <c r="A246" s="42" t="inlineStr">
        <is>
          <t>TOTAL</t>
        </is>
      </c>
      <c r="B246" s="145" t="n"/>
      <c r="C246" s="145" t="n"/>
      <c r="D246" s="158" t="n"/>
      <c r="E246" s="168" t="n">
        <v>-11.39</v>
      </c>
      <c r="F246" s="169" t="n">
        <v>-0.0001</v>
      </c>
      <c r="G246" s="41" t="n"/>
    </row>
    <row r="247">
      <c r="A247" s="40" t="inlineStr">
        <is>
          <t>Debt Instruments</t>
        </is>
      </c>
      <c r="B247" s="17" t="n"/>
      <c r="C247" s="17" t="n"/>
      <c r="D247" s="156" t="n"/>
      <c r="E247" s="7" t="n"/>
      <c r="F247" s="8" t="n"/>
      <c r="G247" s="39" t="n"/>
    </row>
    <row r="248">
      <c r="A248" s="40" t="inlineStr">
        <is>
          <t>(a)Listed / Awaiting listing on stock Exchanges</t>
        </is>
      </c>
      <c r="B248" s="17" t="n"/>
      <c r="C248" s="17" t="n"/>
      <c r="D248" s="156" t="n"/>
      <c r="E248" s="7" t="n"/>
      <c r="F248" s="8" t="n"/>
      <c r="G248" s="39" t="n"/>
    </row>
    <row r="249">
      <c r="A249" s="38" t="inlineStr">
        <is>
          <t>7.65% HDB Financial Services Ltd Ncd 10-09-27</t>
        </is>
      </c>
      <c r="B249" s="17" t="inlineStr">
        <is>
          <t>INE756I07EJ2</t>
        </is>
      </c>
      <c r="C249" s="17" t="inlineStr">
        <is>
          <t>CRISIL AAA</t>
        </is>
      </c>
      <c r="D249" s="156" t="n">
        <v>2500000</v>
      </c>
      <c r="E249" s="7" t="n">
        <v>2522.54</v>
      </c>
      <c r="F249" s="8" t="n">
        <v>0.0266</v>
      </c>
      <c r="G249" s="39" t="n">
        <v>0.0713</v>
      </c>
    </row>
    <row r="250">
      <c r="A250" s="38" t="inlineStr">
        <is>
          <t>7.40% National Bank for Agriculture and Rural Development NCD Red 30-01-2026 **</t>
        </is>
      </c>
      <c r="B250" s="17" t="inlineStr">
        <is>
          <t>INE261F08DO9</t>
        </is>
      </c>
      <c r="C250" s="17" t="inlineStr">
        <is>
          <t>CRISIL AAA</t>
        </is>
      </c>
      <c r="D250" s="156" t="n">
        <v>1000000</v>
      </c>
      <c r="E250" s="7" t="n">
        <v>1002.75</v>
      </c>
      <c r="F250" s="8" t="n">
        <v>0.0106</v>
      </c>
      <c r="G250" s="39" t="n">
        <v>0.06245</v>
      </c>
    </row>
    <row r="251">
      <c r="A251" s="40" t="inlineStr">
        <is>
          <t>Sub Total</t>
        </is>
      </c>
      <c r="B251" s="18" t="n"/>
      <c r="C251" s="18" t="n"/>
      <c r="D251" s="157" t="n"/>
      <c r="E251" s="20" t="n">
        <v>3525.29</v>
      </c>
      <c r="F251" s="21" t="n">
        <v>0.0372</v>
      </c>
      <c r="G251" s="41" t="n"/>
    </row>
    <row r="252">
      <c r="A252" s="38" t="n"/>
      <c r="B252" s="17" t="n"/>
      <c r="C252" s="17" t="n"/>
      <c r="D252" s="156" t="n"/>
      <c r="E252" s="7" t="n"/>
      <c r="F252" s="8" t="n"/>
      <c r="G252" s="39" t="n"/>
    </row>
    <row r="253">
      <c r="A253" s="40" t="inlineStr">
        <is>
          <t>Government Securities</t>
        </is>
      </c>
      <c r="B253" s="17" t="n"/>
      <c r="C253" s="17" t="n"/>
      <c r="D253" s="156" t="n"/>
      <c r="E253" s="7" t="n"/>
      <c r="F253" s="8" t="n"/>
      <c r="G253" s="39" t="n"/>
    </row>
    <row r="254">
      <c r="A254" s="38" t="inlineStr">
        <is>
          <t>7.18% Govt Of India Red 14-08-2033</t>
        </is>
      </c>
      <c r="B254" s="17" t="inlineStr">
        <is>
          <t>IN0020230085</t>
        </is>
      </c>
      <c r="C254" s="17" t="inlineStr">
        <is>
          <t>SOVEREIGN</t>
        </is>
      </c>
      <c r="D254" s="156" t="n">
        <v>2500000</v>
      </c>
      <c r="E254" s="7" t="n">
        <v>2582.38</v>
      </c>
      <c r="F254" s="8" t="n">
        <v>0.0273</v>
      </c>
      <c r="G254" s="39" t="n">
        <v>0.067439</v>
      </c>
    </row>
    <row r="255">
      <c r="A255" s="38" t="inlineStr">
        <is>
          <t>7.10% Govt Of India Red 18-04-2029</t>
        </is>
      </c>
      <c r="B255" s="17" t="inlineStr">
        <is>
          <t>IN0020220011</t>
        </is>
      </c>
      <c r="C255" s="17" t="inlineStr">
        <is>
          <t>SOVEREIGN</t>
        </is>
      </c>
      <c r="D255" s="156" t="n">
        <v>1000000</v>
      </c>
      <c r="E255" s="7" t="n">
        <v>1033.43</v>
      </c>
      <c r="F255" s="8" t="n">
        <v>0.0109</v>
      </c>
      <c r="G255" s="39" t="n">
        <v>0.061288</v>
      </c>
    </row>
    <row r="256">
      <c r="A256" s="40" t="inlineStr">
        <is>
          <t>Sub Total</t>
        </is>
      </c>
      <c r="B256" s="18" t="n"/>
      <c r="C256" s="18" t="n"/>
      <c r="D256" s="157" t="n"/>
      <c r="E256" s="20" t="n">
        <v>3615.81</v>
      </c>
      <c r="F256" s="21" t="n">
        <v>0.0382</v>
      </c>
      <c r="G256" s="41" t="n"/>
    </row>
    <row r="257">
      <c r="A257" s="38" t="n"/>
      <c r="B257" s="17" t="n"/>
      <c r="C257" s="17" t="n"/>
      <c r="D257" s="156" t="n"/>
      <c r="E257" s="7" t="n"/>
      <c r="F257" s="8" t="n"/>
      <c r="G257" s="39" t="n"/>
    </row>
    <row r="258">
      <c r="A258" s="40" t="inlineStr">
        <is>
          <t>(b)Privately Placed/Unlisted</t>
        </is>
      </c>
      <c r="B258" s="17" t="n"/>
      <c r="C258" s="17" t="n"/>
      <c r="D258" s="156" t="n"/>
      <c r="E258" s="7" t="n"/>
      <c r="F258" s="8" t="n"/>
      <c r="G258" s="39" t="n"/>
    </row>
    <row r="259">
      <c r="A259" s="40" t="inlineStr">
        <is>
          <t>Sub Total</t>
        </is>
      </c>
      <c r="B259" s="17" t="n"/>
      <c r="C259" s="17" t="n"/>
      <c r="D259" s="156" t="n"/>
      <c r="E259" s="22" t="inlineStr">
        <is>
          <t>NIL</t>
        </is>
      </c>
      <c r="F259" s="23" t="inlineStr">
        <is>
          <t>NIL</t>
        </is>
      </c>
      <c r="G259" s="39" t="n"/>
    </row>
    <row r="260">
      <c r="A260" s="38" t="n"/>
      <c r="B260" s="17" t="n"/>
      <c r="C260" s="17" t="n"/>
      <c r="D260" s="156" t="n"/>
      <c r="E260" s="7" t="n"/>
      <c r="F260" s="8" t="n"/>
      <c r="G260" s="39" t="n"/>
    </row>
    <row r="261">
      <c r="A261" s="40" t="inlineStr">
        <is>
          <t>(c)Securitised Debt Instruments</t>
        </is>
      </c>
      <c r="B261" s="17" t="n"/>
      <c r="C261" s="17" t="n"/>
      <c r="D261" s="156" t="n"/>
      <c r="E261" s="7" t="n"/>
      <c r="F261" s="8" t="n"/>
      <c r="G261" s="39" t="n"/>
    </row>
    <row r="262">
      <c r="A262" s="40" t="inlineStr">
        <is>
          <t>Sub Total</t>
        </is>
      </c>
      <c r="B262" s="17" t="n"/>
      <c r="C262" s="17" t="n"/>
      <c r="D262" s="156" t="n"/>
      <c r="E262" s="22" t="inlineStr">
        <is>
          <t>NIL</t>
        </is>
      </c>
      <c r="F262" s="23" t="inlineStr">
        <is>
          <t>NIL</t>
        </is>
      </c>
      <c r="G262" s="39" t="n"/>
    </row>
    <row r="263">
      <c r="A263" s="89" t="inlineStr">
        <is>
          <t>(d) Non-convertible Preference share</t>
        </is>
      </c>
      <c r="B263" s="17" t="n"/>
      <c r="C263" s="17" t="n"/>
      <c r="D263" s="156" t="n"/>
      <c r="E263" s="7" t="n"/>
      <c r="F263" s="8" t="n"/>
      <c r="G263" s="39" t="n"/>
    </row>
    <row r="264">
      <c r="A264" s="89" t="inlineStr">
        <is>
          <t>Listed / Awaiting listing on Stock Exchanges</t>
        </is>
      </c>
      <c r="B264" s="17" t="n"/>
      <c r="C264" s="17" t="n"/>
      <c r="D264" s="156" t="n"/>
      <c r="E264" s="7" t="n"/>
      <c r="F264" s="8" t="n"/>
      <c r="G264" s="39" t="n"/>
    </row>
    <row r="265">
      <c r="A265" s="38" t="inlineStr">
        <is>
          <t>6% TVS MOTOR CO LTD NCRPS</t>
        </is>
      </c>
      <c r="B265" s="17" t="inlineStr">
        <is>
          <t>INE494B04019</t>
        </is>
      </c>
      <c r="C265" s="17" t="inlineStr">
        <is>
          <t>Automobiles</t>
        </is>
      </c>
      <c r="D265" s="156" t="n">
        <v>27724</v>
      </c>
      <c r="E265" s="7" t="n">
        <v>2.78</v>
      </c>
      <c r="F265" s="59" t="inlineStr">
        <is>
          <t>$0.00%</t>
        </is>
      </c>
      <c r="G265" s="39" t="n"/>
    </row>
    <row r="266">
      <c r="A266" s="40" t="inlineStr">
        <is>
          <t>Sub Total</t>
        </is>
      </c>
      <c r="B266" s="17" t="n"/>
      <c r="C266" s="17" t="n"/>
      <c r="D266" s="156" t="n"/>
      <c r="E266" s="20">
        <f>SUM(E265)</f>
        <v/>
      </c>
      <c r="F266" s="100" t="inlineStr">
        <is>
          <t>$0.00%</t>
        </is>
      </c>
      <c r="G266" s="39" t="n"/>
    </row>
    <row r="267">
      <c r="A267" s="38" t="n"/>
      <c r="B267" s="17" t="n"/>
      <c r="C267" s="17" t="n"/>
      <c r="D267" s="156" t="n"/>
      <c r="E267" s="7" t="n"/>
      <c r="F267" s="8" t="n"/>
      <c r="G267" s="39" t="n"/>
    </row>
    <row r="268">
      <c r="A268" s="42" t="inlineStr">
        <is>
          <t>TOTAL</t>
        </is>
      </c>
      <c r="B268" s="145" t="n"/>
      <c r="C268" s="145" t="n"/>
      <c r="D268" s="158" t="n"/>
      <c r="E268" s="20" t="n">
        <v>7143.88</v>
      </c>
      <c r="F268" s="21" t="n">
        <v>0.07539999999999999</v>
      </c>
      <c r="G268" s="41" t="n"/>
    </row>
    <row r="269">
      <c r="A269" s="38" t="n"/>
      <c r="B269" s="17" t="n"/>
      <c r="C269" s="17" t="n"/>
      <c r="D269" s="156" t="n"/>
      <c r="E269" s="7" t="n"/>
      <c r="F269" s="8" t="n"/>
      <c r="G269" s="39" t="n"/>
    </row>
    <row r="270">
      <c r="A270" s="38" t="n"/>
      <c r="B270" s="17" t="n"/>
      <c r="C270" s="17" t="n"/>
      <c r="D270" s="156" t="n"/>
      <c r="E270" s="7" t="n"/>
      <c r="F270" s="8" t="n"/>
      <c r="G270" s="39" t="n"/>
    </row>
    <row r="271">
      <c r="A271" s="40" t="inlineStr">
        <is>
          <t>Investment in Mutual fund</t>
        </is>
      </c>
      <c r="B271" s="17" t="n"/>
      <c r="C271" s="17" t="n"/>
      <c r="D271" s="156" t="n"/>
      <c r="E271" s="7" t="n"/>
      <c r="F271" s="8" t="n"/>
      <c r="G271" s="39" t="n"/>
    </row>
    <row r="272">
      <c r="A272" s="38" t="inlineStr">
        <is>
          <t>Edelweiss Money Market Fund - Direct Pl</t>
        </is>
      </c>
      <c r="B272" s="17" t="inlineStr">
        <is>
          <t>INF843K01CE1</t>
        </is>
      </c>
      <c r="C272" s="17" t="n"/>
      <c r="D272" s="156" t="n">
        <v>23697252.6627</v>
      </c>
      <c r="E272" s="7" t="n">
        <v>7557.12</v>
      </c>
      <c r="F272" s="8" t="n">
        <v>0.0798</v>
      </c>
      <c r="G272" s="39" t="n"/>
    </row>
    <row r="273">
      <c r="A273" s="38" t="inlineStr">
        <is>
          <t>Edelweiss Low Duration Fund</t>
        </is>
      </c>
      <c r="B273" s="17" t="inlineStr">
        <is>
          <t>INF754K01UP8</t>
        </is>
      </c>
      <c r="C273" s="17" t="n"/>
      <c r="D273" s="156" t="n">
        <v>340263.619</v>
      </c>
      <c r="E273" s="7" t="n">
        <v>3549.28</v>
      </c>
      <c r="F273" s="8" t="n">
        <v>0.0375</v>
      </c>
      <c r="G273" s="39" t="n"/>
    </row>
    <row r="274">
      <c r="A274" s="38" t="n"/>
      <c r="B274" s="17" t="n"/>
      <c r="C274" s="17" t="n"/>
      <c r="D274" s="156" t="n"/>
      <c r="E274" s="7" t="n"/>
      <c r="F274" s="8" t="n"/>
      <c r="G274" s="39" t="n"/>
    </row>
    <row r="275">
      <c r="A275" s="42" t="inlineStr">
        <is>
          <t>TOTAL</t>
        </is>
      </c>
      <c r="B275" s="145" t="n"/>
      <c r="C275" s="145" t="n"/>
      <c r="D275" s="158" t="n"/>
      <c r="E275" s="20" t="n">
        <v>11106.4</v>
      </c>
      <c r="F275" s="21" t="n">
        <v>0.1173</v>
      </c>
      <c r="G275" s="41" t="n"/>
    </row>
    <row r="276">
      <c r="A276" s="38" t="n"/>
      <c r="B276" s="17" t="n"/>
      <c r="C276" s="17" t="n"/>
      <c r="D276" s="156" t="n"/>
      <c r="E276" s="7" t="n"/>
      <c r="F276" s="8" t="n"/>
      <c r="G276" s="39" t="n"/>
    </row>
    <row r="277">
      <c r="A277" s="40" t="inlineStr">
        <is>
          <t>TREPS / Reverse Repo</t>
        </is>
      </c>
      <c r="B277" s="17" t="n"/>
      <c r="C277" s="17" t="n"/>
      <c r="D277" s="156" t="n"/>
      <c r="E277" s="7" t="n"/>
      <c r="F277" s="8" t="n"/>
      <c r="G277" s="39" t="n"/>
    </row>
    <row r="278">
      <c r="A278" s="38" t="inlineStr">
        <is>
          <t>Clearing Corporation of India Ltd.</t>
        </is>
      </c>
      <c r="B278" s="17" t="n"/>
      <c r="C278" s="17" t="n"/>
      <c r="D278" s="156" t="n"/>
      <c r="E278" s="7" t="n">
        <v>5756.14</v>
      </c>
      <c r="F278" s="8" t="n">
        <v>0.0608</v>
      </c>
      <c r="G278" s="39" t="n">
        <v>0.05471</v>
      </c>
    </row>
    <row r="279">
      <c r="A279" s="40" t="inlineStr">
        <is>
          <t>Sub Total</t>
        </is>
      </c>
      <c r="B279" s="18" t="n"/>
      <c r="C279" s="18" t="n"/>
      <c r="D279" s="157" t="n"/>
      <c r="E279" s="20" t="n">
        <v>5756.14</v>
      </c>
      <c r="F279" s="21" t="n">
        <v>0.0608</v>
      </c>
      <c r="G279" s="41" t="n"/>
    </row>
    <row r="280">
      <c r="A280" s="38" t="n"/>
      <c r="B280" s="17" t="n"/>
      <c r="C280" s="17" t="n"/>
      <c r="D280" s="156" t="n"/>
      <c r="E280" s="7" t="n"/>
      <c r="F280" s="8" t="n"/>
      <c r="G280" s="39" t="n"/>
    </row>
    <row r="281">
      <c r="A281" s="42" t="inlineStr">
        <is>
          <t>TOTAL</t>
        </is>
      </c>
      <c r="B281" s="145" t="n"/>
      <c r="C281" s="145" t="n"/>
      <c r="D281" s="158" t="n"/>
      <c r="E281" s="20" t="n">
        <v>5756.14</v>
      </c>
      <c r="F281" s="21" t="n">
        <v>0.0608</v>
      </c>
      <c r="G281" s="41" t="n"/>
    </row>
    <row r="282">
      <c r="A282" s="38" t="inlineStr">
        <is>
          <t>Accrued Interest</t>
        </is>
      </c>
      <c r="B282" s="17" t="n"/>
      <c r="C282" s="17" t="n"/>
      <c r="D282" s="156" t="n"/>
      <c r="E282" s="7" t="n">
        <v>115.8687069</v>
      </c>
      <c r="F282" s="8" t="n">
        <v>0.001223</v>
      </c>
      <c r="G282" s="39" t="n"/>
    </row>
    <row r="283">
      <c r="A283" s="38" t="inlineStr">
        <is>
          <t>Net Receivables/(Payables)</t>
        </is>
      </c>
      <c r="B283" s="17" t="n"/>
      <c r="C283" s="17" t="n"/>
      <c r="D283" s="156" t="n"/>
      <c r="E283" s="7" t="n">
        <v>7831.7812931</v>
      </c>
      <c r="F283" s="8" t="n">
        <v>0.082677</v>
      </c>
      <c r="G283" s="39" t="n">
        <v>0.054709</v>
      </c>
    </row>
    <row r="284">
      <c r="A284" s="45" t="inlineStr">
        <is>
          <t>GRAND TOTAL</t>
        </is>
      </c>
      <c r="B284" s="19" t="n"/>
      <c r="C284" s="19" t="n"/>
      <c r="D284" s="161" t="n"/>
      <c r="E284" s="14" t="n">
        <v>94685.96000000001</v>
      </c>
      <c r="F284" s="15" t="n">
        <v>1</v>
      </c>
      <c r="G284" s="46" t="n"/>
    </row>
    <row r="285">
      <c r="A285" s="29" t="n"/>
      <c r="G285" s="30" t="n"/>
    </row>
    <row r="286">
      <c r="A286" s="47" t="inlineStr">
        <is>
          <t>Net Receivables/(Payables) include Net Current Assets as well as the Mark to Market on derivative trades.</t>
        </is>
      </c>
      <c r="G286" s="30" t="n"/>
    </row>
    <row r="287">
      <c r="A287" s="47" t="inlineStr">
        <is>
          <t>**Non Traded Security</t>
        </is>
      </c>
      <c r="G287" s="30" t="n"/>
    </row>
    <row r="288">
      <c r="A288" s="47" t="inlineStr">
        <is>
          <t xml:space="preserve">$ Less than 0.01% of Net Asset Value </t>
        </is>
      </c>
      <c r="G288" s="30" t="n"/>
    </row>
    <row r="289">
      <c r="A289" s="29" t="n"/>
      <c r="G289" s="30" t="n"/>
    </row>
    <row r="290">
      <c r="A290" s="47" t="inlineStr">
        <is>
          <t>Notes:</t>
        </is>
      </c>
      <c r="G290" s="30" t="n"/>
    </row>
    <row r="291">
      <c r="A291" s="48" t="inlineStr">
        <is>
          <t>1. Security in default beyond its maturiy date</t>
        </is>
      </c>
      <c r="B291" s="49" t="inlineStr">
        <is>
          <t>NIL</t>
        </is>
      </c>
      <c r="G291" s="30" t="n"/>
    </row>
    <row r="292">
      <c r="A292" s="29" t="inlineStr">
        <is>
          <t>2. Net Asset Value (Rs. per unit)</t>
        </is>
      </c>
      <c r="G292" s="30" t="n"/>
    </row>
    <row r="293">
      <c r="A293" s="29" t="inlineStr">
        <is>
          <t>Plan /option (Face Value 10)</t>
        </is>
      </c>
      <c r="B293" s="49" t="inlineStr">
        <is>
          <t>As on</t>
        </is>
      </c>
      <c r="C293" s="49" t="inlineStr">
        <is>
          <t>As on</t>
        </is>
      </c>
      <c r="G293" s="30" t="n"/>
    </row>
    <row r="294">
      <c r="A294" s="29" t="n"/>
      <c r="B294" s="50" t="n">
        <v>45747</v>
      </c>
      <c r="C294" s="50" t="n">
        <v>45930</v>
      </c>
      <c r="G294" s="30" t="n"/>
    </row>
    <row r="295">
      <c r="A295" s="29" t="inlineStr">
        <is>
          <t>Direct Plan Bonus Option</t>
        </is>
      </c>
      <c r="B295" t="n">
        <v>26.5999</v>
      </c>
      <c r="C295" t="n">
        <v>28.2053</v>
      </c>
      <c r="G295" s="51" t="n"/>
    </row>
    <row r="296">
      <c r="A296" s="29" t="inlineStr">
        <is>
          <t>Direct Plan Growth Option</t>
        </is>
      </c>
      <c r="B296" t="n">
        <v>26.5887</v>
      </c>
      <c r="C296" t="n">
        <v>28.1916</v>
      </c>
      <c r="G296" s="51" t="n"/>
    </row>
    <row r="297">
      <c r="A297" s="29" t="inlineStr">
        <is>
          <t>Direct Plan IDCW Option</t>
        </is>
      </c>
      <c r="B297" t="n">
        <v>19.3277</v>
      </c>
      <c r="C297" s="165" t="n">
        <v>20.493</v>
      </c>
      <c r="G297" s="51" t="n"/>
    </row>
    <row r="298">
      <c r="A298" s="29" t="inlineStr">
        <is>
          <t>Direct Plan Monthly IDCW Option</t>
        </is>
      </c>
      <c r="B298" t="n">
        <v>15.8732</v>
      </c>
      <c r="C298" t="n">
        <v>16.3414</v>
      </c>
      <c r="G298" s="51" t="n"/>
    </row>
    <row r="299">
      <c r="A299" s="29" t="inlineStr">
        <is>
          <t>Regular Plan Bonus Option</t>
        </is>
      </c>
      <c r="B299" t="inlineStr">
        <is>
          <t xml:space="preserve">                              ^</t>
        </is>
      </c>
      <c r="C299" t="inlineStr">
        <is>
          <t xml:space="preserve">                                                  ^</t>
        </is>
      </c>
      <c r="G299" s="51" t="n"/>
    </row>
    <row r="300">
      <c r="A300" s="29" t="inlineStr">
        <is>
          <t>Regular Plan Growth Option</t>
        </is>
      </c>
      <c r="B300" t="n">
        <v>24.1596</v>
      </c>
      <c r="C300" t="n">
        <v>25.4889</v>
      </c>
      <c r="G300" s="51" t="n"/>
    </row>
    <row r="301">
      <c r="A301" s="29" t="inlineStr">
        <is>
          <t>Regular Plan IDCW Option</t>
        </is>
      </c>
      <c r="B301" t="n">
        <v>16.6977</v>
      </c>
      <c r="C301" t="n">
        <v>17.6164</v>
      </c>
      <c r="G301" s="51" t="n"/>
    </row>
    <row r="302">
      <c r="A302" s="29" t="inlineStr">
        <is>
          <t>Regular Plan Monthly IDCW Option</t>
        </is>
      </c>
      <c r="B302" t="n">
        <v>14.0891</v>
      </c>
      <c r="C302" s="165" t="n">
        <v>14.367</v>
      </c>
      <c r="G302" s="51" t="n"/>
    </row>
    <row r="303">
      <c r="A303" s="29" t="inlineStr">
        <is>
          <t>^ There were no investors in this option.</t>
        </is>
      </c>
      <c r="G303" s="51" t="n"/>
    </row>
    <row r="304">
      <c r="A304" s="29" t="n"/>
      <c r="G304" s="30" t="n"/>
    </row>
    <row r="305">
      <c r="A305" s="29" t="inlineStr">
        <is>
          <t>3. Total Dividend (Net) declared during the half year period</t>
        </is>
      </c>
      <c r="G305" s="30" t="n"/>
    </row>
    <row r="306">
      <c r="A306" s="29" t="n"/>
      <c r="G306" s="30" t="n"/>
    </row>
    <row r="307">
      <c r="A307" s="163" t="inlineStr">
        <is>
          <t>Plan/Option Name</t>
        </is>
      </c>
      <c r="B307" s="164" t="inlineStr">
        <is>
          <t> </t>
        </is>
      </c>
      <c r="C307" s="164" t="inlineStr">
        <is>
          <t>individual &amp; HUF</t>
        </is>
      </c>
      <c r="D307" s="164" t="inlineStr">
        <is>
          <t>others</t>
        </is>
      </c>
      <c r="G307" s="30" t="n"/>
    </row>
    <row r="308">
      <c r="A308" s="163" t="inlineStr">
        <is>
          <t>Direct Plan Monthly IDCW</t>
        </is>
      </c>
      <c r="B308" s="164" t="n"/>
      <c r="C308" s="164" t="n">
        <v>0.48</v>
      </c>
      <c r="D308" s="164" t="n">
        <v>0.48</v>
      </c>
      <c r="G308" s="30" t="n"/>
    </row>
    <row r="309">
      <c r="A309" s="163" t="inlineStr">
        <is>
          <t>Regular Plan Monthly IDCW</t>
        </is>
      </c>
      <c r="B309" s="164" t="n"/>
      <c r="C309" s="164" t="n">
        <v>0.48</v>
      </c>
      <c r="D309" s="164" t="n">
        <v>0.48</v>
      </c>
      <c r="G309" s="30" t="n"/>
    </row>
    <row r="310">
      <c r="A310" s="29" t="n"/>
      <c r="G310" s="30" t="n"/>
    </row>
    <row r="311">
      <c r="A311" s="29" t="inlineStr">
        <is>
          <t>4. Bonus was declared during the half year period</t>
        </is>
      </c>
      <c r="B311" s="49" t="inlineStr">
        <is>
          <t>NIL</t>
        </is>
      </c>
      <c r="G311" s="30" t="n"/>
    </row>
    <row r="312">
      <c r="A312" s="48" t="inlineStr">
        <is>
          <t>5. Investment in Repo of Corporate Debt Securities as at September 30, 2025</t>
        </is>
      </c>
      <c r="B312" s="49" t="inlineStr">
        <is>
          <t>NIL</t>
        </is>
      </c>
      <c r="G312" s="30" t="n"/>
    </row>
    <row r="313">
      <c r="A313" s="48" t="inlineStr">
        <is>
          <t>6. Investment in foreign securities/ADRs/GDRs as at September 30,2025</t>
        </is>
      </c>
      <c r="B313" s="49" t="inlineStr">
        <is>
          <t>NIL</t>
        </is>
      </c>
      <c r="G313" s="30" t="n"/>
    </row>
    <row r="314">
      <c r="A314" s="29" t="inlineStr">
        <is>
          <t>7. Portfolio Turnover Ratio</t>
        </is>
      </c>
      <c r="B314" s="52" t="n">
        <v>6.6426</v>
      </c>
      <c r="G314" s="30" t="n"/>
    </row>
    <row r="315" ht="25" customHeight="1">
      <c r="A315" s="48" t="inlineStr">
        <is>
          <t>8. Total gross exposure to derivative instruments (excluding reversed positions) as at September 30, 2025 (Rs. in Lakhs)</t>
        </is>
      </c>
      <c r="B315" s="52" t="n">
        <v>533.92125</v>
      </c>
      <c r="G315" s="30" t="n"/>
    </row>
    <row r="316" ht="29" customHeight="1">
      <c r="A316" s="48" t="inlineStr">
        <is>
          <t>9. Margin Deposits includes Margin money placed on derivatives other than margin money placed with bank</t>
        </is>
      </c>
      <c r="B316" s="49" t="inlineStr">
        <is>
          <t>NIL</t>
        </is>
      </c>
      <c r="G316" s="30" t="n"/>
    </row>
    <row r="317" ht="29" customHeight="1">
      <c r="A317" s="48" t="inlineStr">
        <is>
          <t>10. Value of investment made by other schemes under same management (Rs. In Lakhs)</t>
        </is>
      </c>
      <c r="B317" s="49" t="inlineStr">
        <is>
          <t>NIL</t>
        </is>
      </c>
      <c r="G317" s="30" t="n"/>
    </row>
    <row r="318">
      <c r="A318" s="48" t="inlineStr">
        <is>
          <t>11. Number of instance of deviation In valuation of securities</t>
        </is>
      </c>
      <c r="B318" s="49" t="inlineStr">
        <is>
          <t>NIL</t>
        </is>
      </c>
      <c r="G318" s="30" t="n"/>
    </row>
    <row r="319" ht="15" customHeight="1" thickBot="1">
      <c r="A319" s="54" t="inlineStr">
        <is>
          <t>12. Total value and percentage of illiquid equity shares / securities</t>
        </is>
      </c>
      <c r="B319" s="55" t="inlineStr">
        <is>
          <t>NIL</t>
        </is>
      </c>
      <c r="C319" s="56" t="n"/>
      <c r="D319" s="56" t="n"/>
      <c r="E319" s="56" t="n"/>
      <c r="F319" s="56" t="n"/>
      <c r="G319" s="57" t="n"/>
    </row>
    <row r="321" ht="70" customHeight="1">
      <c r="A321" s="177" t="inlineStr">
        <is>
          <t>Scheme Name</t>
        </is>
      </c>
      <c r="B321" s="177" t="inlineStr">
        <is>
          <t>Risk- O - Meter</t>
        </is>
      </c>
      <c r="C321" s="177" t="inlineStr">
        <is>
          <t>Benchmark of the Scheme</t>
        </is>
      </c>
      <c r="D321" s="177" t="inlineStr">
        <is>
          <t>Benchmark Risk-o-meter</t>
        </is>
      </c>
    </row>
    <row r="322" ht="70" customHeight="1">
      <c r="A322" s="177" t="inlineStr">
        <is>
          <t>Edelweiss Equity Savings Fund</t>
        </is>
      </c>
      <c r="B322" s="177" t="n"/>
      <c r="C322" s="177" t="inlineStr">
        <is>
          <t>NIFTY 50 Equity Savings Index</t>
        </is>
      </c>
      <c r="D322" s="177" t="n"/>
      <c r="E322" t="inlineStr"/>
    </row>
  </sheetData>
  <mergeCells count="2">
    <mergeCell ref="A3:G3"/>
    <mergeCell ref="A4:G4"/>
  </mergeCells>
  <pageMargins left="0.7" right="0.7" top="0.75" bottom="0.75" header="0.3" footer="0.3"/>
  <pageSetup orientation="portrait" horizontalDpi="300" verticalDpi="300"/>
  <drawing xmlns:r="http://schemas.openxmlformats.org/officeDocument/2006/relationships" r:id="rId1"/>
</worksheet>
</file>

<file path=xl/worksheets/sheet53.xml><?xml version="1.0" encoding="utf-8"?>
<worksheet xmlns="http://schemas.openxmlformats.org/spreadsheetml/2006/main">
  <sheetPr>
    <outlinePr summaryBelow="1" summaryRight="1"/>
    <pageSetUpPr/>
  </sheetPr>
  <dimension ref="A1:H154"/>
  <sheetViews>
    <sheetView showGridLines="0" workbookViewId="0">
      <pane ySplit="6" topLeftCell="A7" activePane="bottomLeft" state="frozen"/>
      <selection activeCell="A7" sqref="A7"/>
      <selection pane="bottomLeft" activeCell="A7" sqref="A7"/>
    </sheetView>
  </sheetViews>
  <sheetFormatPr baseColWidth="8" defaultRowHeight="14.5"/>
  <cols>
    <col width="71.81640625" customWidth="1" min="1" max="1"/>
    <col width="22" customWidth="1" min="2" max="2"/>
    <col width="26.7265625" customWidth="1" min="3" max="3"/>
    <col width="22" customWidth="1" min="4" max="4"/>
    <col width="16.453125" customWidth="1" min="5" max="5"/>
    <col width="22" customWidth="1" min="6" max="6"/>
    <col width="6.1796875" bestFit="1" customWidth="1" style="2" min="7" max="7"/>
    <col width="70.26953125" bestFit="1" customWidth="1" min="12" max="12"/>
    <col width="10.81640625" bestFit="1" customWidth="1" min="13" max="13"/>
    <col width="10.54296875" bestFit="1" customWidth="1" min="14" max="14"/>
    <col width="12" bestFit="1" customWidth="1" min="15" max="15"/>
    <col width="12.54296875" customWidth="1" min="16" max="16"/>
  </cols>
  <sheetData>
    <row r="1">
      <c r="A1" s="85" t="inlineStr">
        <is>
          <t>Edelweiss Mutual Fund</t>
        </is>
      </c>
    </row>
    <row r="2" ht="29.5" customHeight="1" thickBot="1">
      <c r="A2" s="86" t="inlineStr">
        <is>
          <t xml:space="preserve">Edelweiss House, 10th Floor, Off. C.S.T. Road, Kalina, Santacruz (E), Mumbai 400098, Maharashtra  </t>
        </is>
      </c>
    </row>
    <row r="3" ht="36.75" customHeight="1">
      <c r="A3" s="148" t="inlineStr">
        <is>
          <t>PORTFOLIO STATEMENT OF EDELWEISS MULTI CAP FUND AS ON SEPTEMBER 30, 2025</t>
        </is>
      </c>
      <c r="B3" s="149" t="n"/>
      <c r="C3" s="149" t="n"/>
      <c r="D3" s="149" t="n"/>
      <c r="E3" s="149" t="n"/>
      <c r="F3" s="149" t="n"/>
      <c r="G3" s="150" t="n"/>
      <c r="H3" s="28">
        <f>HYPERLINK("[EDEL_HY Portfolio 30-Sep-2025 Final.xlsx]Index!A1","Index")</f>
        <v/>
      </c>
    </row>
    <row r="4" ht="19.5" customHeight="1">
      <c r="A4" s="151" t="inlineStr">
        <is>
          <t>(An open-ended equity scheme investing across large cap, mid cap, small cap stocks)</t>
        </is>
      </c>
      <c r="G4" s="51" t="n"/>
    </row>
    <row r="5">
      <c r="A5" s="29" t="n"/>
      <c r="G5" s="30" t="n"/>
    </row>
    <row r="6" ht="48" customHeight="1">
      <c r="A6" s="31" t="inlineStr">
        <is>
          <t>Name of the Instrument</t>
        </is>
      </c>
      <c r="B6" s="32" t="inlineStr">
        <is>
          <t>ISIN</t>
        </is>
      </c>
      <c r="C6" s="32" t="inlineStr">
        <is>
          <t>Rating/Industry</t>
        </is>
      </c>
      <c r="D6" s="152" t="inlineStr">
        <is>
          <t>Quantity</t>
        </is>
      </c>
      <c r="E6" s="34" t="inlineStr">
        <is>
          <t>Market/Fair Value(Rs. In Lacs)</t>
        </is>
      </c>
      <c r="F6" s="34" t="inlineStr">
        <is>
          <t>% to Net Assets</t>
        </is>
      </c>
      <c r="G6" s="35" t="inlineStr">
        <is>
          <t>YIELD</t>
        </is>
      </c>
    </row>
    <row r="7">
      <c r="A7" s="36" t="n"/>
      <c r="B7" s="16" t="n"/>
      <c r="C7" s="16" t="n"/>
      <c r="D7" s="153" t="n"/>
      <c r="E7" s="154" t="n"/>
      <c r="F7" s="155" t="n"/>
      <c r="G7" s="37" t="n"/>
    </row>
    <row r="8">
      <c r="A8" s="40" t="inlineStr">
        <is>
          <t>Equity &amp; Equity related</t>
        </is>
      </c>
      <c r="B8" s="17" t="n"/>
      <c r="C8" s="17" t="n"/>
      <c r="D8" s="156" t="n"/>
      <c r="E8" s="7" t="n"/>
      <c r="F8" s="8" t="n"/>
      <c r="G8" s="39" t="n"/>
    </row>
    <row r="9">
      <c r="A9" s="40" t="inlineStr">
        <is>
          <t>(a)Listed / Awaiting listing on Stock Exchanges</t>
        </is>
      </c>
      <c r="B9" s="17" t="n"/>
      <c r="C9" s="17" t="n"/>
      <c r="D9" s="156" t="n"/>
      <c r="E9" s="7" t="n"/>
      <c r="F9" s="8" t="n"/>
      <c r="G9" s="39" t="n"/>
    </row>
    <row r="10">
      <c r="A10" s="38" t="inlineStr">
        <is>
          <t>HDFC Bank Ltd.</t>
        </is>
      </c>
      <c r="B10" s="17" t="inlineStr">
        <is>
          <t>INE040A01034</t>
        </is>
      </c>
      <c r="C10" s="17" t="inlineStr">
        <is>
          <t>Banks</t>
        </is>
      </c>
      <c r="D10" s="156" t="n">
        <v>1576607</v>
      </c>
      <c r="E10" s="7" t="n">
        <v>14993.53</v>
      </c>
      <c r="F10" s="8" t="n">
        <v>0.051</v>
      </c>
      <c r="G10" s="39" t="n"/>
    </row>
    <row r="11">
      <c r="A11" s="38" t="inlineStr">
        <is>
          <t>ICICI Bank Ltd.</t>
        </is>
      </c>
      <c r="B11" s="17" t="inlineStr">
        <is>
          <t>INE090A01021</t>
        </is>
      </c>
      <c r="C11" s="17" t="inlineStr">
        <is>
          <t>Banks</t>
        </is>
      </c>
      <c r="D11" s="156" t="n">
        <v>759096</v>
      </c>
      <c r="E11" s="7" t="n">
        <v>10232.61</v>
      </c>
      <c r="F11" s="8" t="n">
        <v>0.0348</v>
      </c>
      <c r="G11" s="39" t="n"/>
    </row>
    <row r="12">
      <c r="A12" s="38" t="inlineStr">
        <is>
          <t>NTPC Ltd.</t>
        </is>
      </c>
      <c r="B12" s="17" t="inlineStr">
        <is>
          <t>INE733E01010</t>
        </is>
      </c>
      <c r="C12" s="17" t="inlineStr">
        <is>
          <t>Power</t>
        </is>
      </c>
      <c r="D12" s="156" t="n">
        <v>2173158</v>
      </c>
      <c r="E12" s="7" t="n">
        <v>7398.52</v>
      </c>
      <c r="F12" s="8" t="n">
        <v>0.0252</v>
      </c>
      <c r="G12" s="39" t="n"/>
    </row>
    <row r="13">
      <c r="A13" s="38" t="inlineStr">
        <is>
          <t>Larsen &amp; Toubro Ltd.</t>
        </is>
      </c>
      <c r="B13" s="17" t="inlineStr">
        <is>
          <t>INE018A01030</t>
        </is>
      </c>
      <c r="C13" s="17" t="inlineStr">
        <is>
          <t>Construction</t>
        </is>
      </c>
      <c r="D13" s="156" t="n">
        <v>180067</v>
      </c>
      <c r="E13" s="7" t="n">
        <v>6588.65</v>
      </c>
      <c r="F13" s="8" t="n">
        <v>0.0224</v>
      </c>
      <c r="G13" s="39" t="n"/>
    </row>
    <row r="14">
      <c r="A14" s="38" t="inlineStr">
        <is>
          <t>Radico Khaitan Ltd.</t>
        </is>
      </c>
      <c r="B14" s="17" t="inlineStr">
        <is>
          <t>INE944F01028</t>
        </is>
      </c>
      <c r="C14" s="17" t="inlineStr">
        <is>
          <t>Beverages</t>
        </is>
      </c>
      <c r="D14" s="156" t="n">
        <v>218974</v>
      </c>
      <c r="E14" s="7" t="n">
        <v>6323.75</v>
      </c>
      <c r="F14" s="8" t="n">
        <v>0.0215</v>
      </c>
      <c r="G14" s="39" t="n"/>
    </row>
    <row r="15">
      <c r="A15" s="38" t="inlineStr">
        <is>
          <t>Reliance Industries Ltd.</t>
        </is>
      </c>
      <c r="B15" s="17" t="inlineStr">
        <is>
          <t>INE002A01018</t>
        </is>
      </c>
      <c r="C15" s="17" t="inlineStr">
        <is>
          <t>Petroleum Products</t>
        </is>
      </c>
      <c r="D15" s="156" t="n">
        <v>428053</v>
      </c>
      <c r="E15" s="7" t="n">
        <v>5838.64</v>
      </c>
      <c r="F15" s="8" t="n">
        <v>0.0199</v>
      </c>
      <c r="G15" s="39" t="n"/>
    </row>
    <row r="16">
      <c r="A16" s="38" t="inlineStr">
        <is>
          <t>Infosys Ltd.</t>
        </is>
      </c>
      <c r="B16" s="17" t="inlineStr">
        <is>
          <t>INE009A01021</t>
        </is>
      </c>
      <c r="C16" s="17" t="inlineStr">
        <is>
          <t>IT - Software</t>
        </is>
      </c>
      <c r="D16" s="156" t="n">
        <v>401721</v>
      </c>
      <c r="E16" s="7" t="n">
        <v>5792.01</v>
      </c>
      <c r="F16" s="8" t="n">
        <v>0.0197</v>
      </c>
      <c r="G16" s="39" t="n"/>
    </row>
    <row r="17">
      <c r="A17" s="38" t="inlineStr">
        <is>
          <t>Multi Commodity Exchange Of India Ltd.</t>
        </is>
      </c>
      <c r="B17" s="17" t="inlineStr">
        <is>
          <t>INE745G01035</t>
        </is>
      </c>
      <c r="C17" s="17" t="inlineStr">
        <is>
          <t>Capital Markets</t>
        </is>
      </c>
      <c r="D17" s="156" t="n">
        <v>71113</v>
      </c>
      <c r="E17" s="7" t="n">
        <v>5543.97</v>
      </c>
      <c r="F17" s="8" t="n">
        <v>0.0189</v>
      </c>
      <c r="G17" s="39" t="n"/>
    </row>
    <row r="18">
      <c r="A18" s="38" t="inlineStr">
        <is>
          <t>CEAT Ltd.</t>
        </is>
      </c>
      <c r="B18" s="17" t="inlineStr">
        <is>
          <t>INE482A01020</t>
        </is>
      </c>
      <c r="C18" s="17" t="inlineStr">
        <is>
          <t>Auto Components</t>
        </is>
      </c>
      <c r="D18" s="156" t="n">
        <v>156885</v>
      </c>
      <c r="E18" s="7" t="n">
        <v>5308.05</v>
      </c>
      <c r="F18" s="8" t="n">
        <v>0.0181</v>
      </c>
      <c r="G18" s="39" t="n"/>
    </row>
    <row r="19">
      <c r="A19" s="38" t="inlineStr">
        <is>
          <t>Navin Fluorine International Ltd.</t>
        </is>
      </c>
      <c r="B19" s="17" t="inlineStr">
        <is>
          <t>INE048G01026</t>
        </is>
      </c>
      <c r="C19" s="17" t="inlineStr">
        <is>
          <t>Chemicals &amp; Petrochemicals</t>
        </is>
      </c>
      <c r="D19" s="156" t="n">
        <v>110229</v>
      </c>
      <c r="E19" s="7" t="n">
        <v>5094.23</v>
      </c>
      <c r="F19" s="8" t="n">
        <v>0.0173</v>
      </c>
      <c r="G19" s="39" t="n"/>
    </row>
    <row r="20">
      <c r="A20" s="38" t="inlineStr">
        <is>
          <t>Tata Steel Ltd.</t>
        </is>
      </c>
      <c r="B20" s="17" t="inlineStr">
        <is>
          <t>INE081A01020</t>
        </is>
      </c>
      <c r="C20" s="17" t="inlineStr">
        <is>
          <t>Ferrous Metals</t>
        </is>
      </c>
      <c r="D20" s="156" t="n">
        <v>2951977</v>
      </c>
      <c r="E20" s="7" t="n">
        <v>4982.05</v>
      </c>
      <c r="F20" s="8" t="n">
        <v>0.0169</v>
      </c>
      <c r="G20" s="39" t="n"/>
    </row>
    <row r="21">
      <c r="A21" s="38" t="inlineStr">
        <is>
          <t>Home First Finance Company India Ltd.</t>
        </is>
      </c>
      <c r="B21" s="17" t="inlineStr">
        <is>
          <t>INE481N01025</t>
        </is>
      </c>
      <c r="C21" s="17" t="inlineStr">
        <is>
          <t>Finance</t>
        </is>
      </c>
      <c r="D21" s="156" t="n">
        <v>400421</v>
      </c>
      <c r="E21" s="7" t="n">
        <v>4869.12</v>
      </c>
      <c r="F21" s="8" t="n">
        <v>0.0166</v>
      </c>
      <c r="G21" s="39" t="n"/>
    </row>
    <row r="22">
      <c r="A22" s="38" t="inlineStr">
        <is>
          <t>Bikaji Foods International Ltd.</t>
        </is>
      </c>
      <c r="B22" s="17" t="inlineStr">
        <is>
          <t>INE00E101023</t>
        </is>
      </c>
      <c r="C22" s="17" t="inlineStr">
        <is>
          <t>Food Products</t>
        </is>
      </c>
      <c r="D22" s="156" t="n">
        <v>654168</v>
      </c>
      <c r="E22" s="7" t="n">
        <v>4867.99</v>
      </c>
      <c r="F22" s="8" t="n">
        <v>0.0166</v>
      </c>
      <c r="G22" s="39" t="n"/>
    </row>
    <row r="23">
      <c r="A23" s="38" t="inlineStr">
        <is>
          <t>Bharti Airtel Ltd.</t>
        </is>
      </c>
      <c r="B23" s="17" t="inlineStr">
        <is>
          <t>INE397D01024</t>
        </is>
      </c>
      <c r="C23" s="17" t="inlineStr">
        <is>
          <t>Telecom - Services</t>
        </is>
      </c>
      <c r="D23" s="156" t="n">
        <v>251398</v>
      </c>
      <c r="E23" s="7" t="n">
        <v>4722.26</v>
      </c>
      <c r="F23" s="8" t="n">
        <v>0.0161</v>
      </c>
      <c r="G23" s="39" t="n"/>
    </row>
    <row r="24">
      <c r="A24" s="38" t="inlineStr">
        <is>
          <t>Mahindra &amp; Mahindra Ltd.</t>
        </is>
      </c>
      <c r="B24" s="17" t="inlineStr">
        <is>
          <t>INE101A01026</t>
        </is>
      </c>
      <c r="C24" s="17" t="inlineStr">
        <is>
          <t>Automobiles</t>
        </is>
      </c>
      <c r="D24" s="156" t="n">
        <v>134544</v>
      </c>
      <c r="E24" s="7" t="n">
        <v>4610.82</v>
      </c>
      <c r="F24" s="8" t="n">
        <v>0.0157</v>
      </c>
      <c r="G24" s="39" t="n"/>
    </row>
    <row r="25">
      <c r="A25" s="38" t="inlineStr">
        <is>
          <t>Chalet Hotels Ltd.</t>
        </is>
      </c>
      <c r="B25" s="17" t="inlineStr">
        <is>
          <t>INE427F01016</t>
        </is>
      </c>
      <c r="C25" s="17" t="inlineStr">
        <is>
          <t>Leisure Services</t>
        </is>
      </c>
      <c r="D25" s="156" t="n">
        <v>454440</v>
      </c>
      <c r="E25" s="7" t="n">
        <v>4322.63</v>
      </c>
      <c r="F25" s="8" t="n">
        <v>0.0147</v>
      </c>
      <c r="G25" s="39" t="n"/>
    </row>
    <row r="26">
      <c r="A26" s="38" t="inlineStr">
        <is>
          <t>Krishna Inst of Medical Sciences Ltd.</t>
        </is>
      </c>
      <c r="B26" s="17" t="inlineStr">
        <is>
          <t>INE967H01025</t>
        </is>
      </c>
      <c r="C26" s="17" t="inlineStr">
        <is>
          <t>Healthcare Services</t>
        </is>
      </c>
      <c r="D26" s="156" t="n">
        <v>597216</v>
      </c>
      <c r="E26" s="7" t="n">
        <v>4181.41</v>
      </c>
      <c r="F26" s="8" t="n">
        <v>0.0142</v>
      </c>
      <c r="G26" s="39" t="n"/>
    </row>
    <row r="27">
      <c r="A27" s="38" t="inlineStr">
        <is>
          <t>Bajaj Finance Ltd.</t>
        </is>
      </c>
      <c r="B27" s="17" t="inlineStr">
        <is>
          <t>INE296A01032</t>
        </is>
      </c>
      <c r="C27" s="17" t="inlineStr">
        <is>
          <t>Finance</t>
        </is>
      </c>
      <c r="D27" s="156" t="n">
        <v>418312</v>
      </c>
      <c r="E27" s="7" t="n">
        <v>4178.52</v>
      </c>
      <c r="F27" s="8" t="n">
        <v>0.0142</v>
      </c>
      <c r="G27" s="39" t="n"/>
    </row>
    <row r="28">
      <c r="A28" s="38" t="inlineStr">
        <is>
          <t>Coforge Ltd.</t>
        </is>
      </c>
      <c r="B28" s="17" t="inlineStr">
        <is>
          <t>INE591G01025</t>
        </is>
      </c>
      <c r="C28" s="17" t="inlineStr">
        <is>
          <t>IT - Software</t>
        </is>
      </c>
      <c r="D28" s="156" t="n">
        <v>260703</v>
      </c>
      <c r="E28" s="7" t="n">
        <v>4147.78</v>
      </c>
      <c r="F28" s="8" t="n">
        <v>0.0141</v>
      </c>
      <c r="G28" s="39" t="n"/>
    </row>
    <row r="29">
      <c r="A29" s="38" t="inlineStr">
        <is>
          <t>Karur Vysya Bank Ltd.</t>
        </is>
      </c>
      <c r="B29" s="17" t="inlineStr">
        <is>
          <t>INE036D01028</t>
        </is>
      </c>
      <c r="C29" s="17" t="inlineStr">
        <is>
          <t>Banks</t>
        </is>
      </c>
      <c r="D29" s="156" t="n">
        <v>1953273</v>
      </c>
      <c r="E29" s="7" t="n">
        <v>4119.65</v>
      </c>
      <c r="F29" s="8" t="n">
        <v>0.014</v>
      </c>
      <c r="G29" s="39" t="n"/>
    </row>
    <row r="30">
      <c r="A30" s="38" t="inlineStr">
        <is>
          <t>State Bank of India</t>
        </is>
      </c>
      <c r="B30" s="17" t="inlineStr">
        <is>
          <t>INE062A01020</t>
        </is>
      </c>
      <c r="C30" s="17" t="inlineStr">
        <is>
          <t>Banks</t>
        </is>
      </c>
      <c r="D30" s="156" t="n">
        <v>469614</v>
      </c>
      <c r="E30" s="7" t="n">
        <v>4097.15</v>
      </c>
      <c r="F30" s="8" t="n">
        <v>0.0139</v>
      </c>
      <c r="G30" s="39" t="n"/>
    </row>
    <row r="31">
      <c r="A31" s="38" t="inlineStr">
        <is>
          <t>Cohance Lifesciences Ltd.</t>
        </is>
      </c>
      <c r="B31" s="17" t="inlineStr">
        <is>
          <t>INE03QK01018</t>
        </is>
      </c>
      <c r="C31" s="17" t="inlineStr">
        <is>
          <t>Pharmaceuticals &amp; Biotechnology</t>
        </is>
      </c>
      <c r="D31" s="156" t="n">
        <v>421581</v>
      </c>
      <c r="E31" s="7" t="n">
        <v>3706.12</v>
      </c>
      <c r="F31" s="8" t="n">
        <v>0.0126</v>
      </c>
      <c r="G31" s="39" t="n"/>
    </row>
    <row r="32">
      <c r="A32" s="38" t="inlineStr">
        <is>
          <t>Solar Industries India Ltd.</t>
        </is>
      </c>
      <c r="B32" s="17" t="inlineStr">
        <is>
          <t>INE343H01029</t>
        </is>
      </c>
      <c r="C32" s="17" t="inlineStr">
        <is>
          <t>Chemicals &amp; Petrochemicals</t>
        </is>
      </c>
      <c r="D32" s="156" t="n">
        <v>25889</v>
      </c>
      <c r="E32" s="7" t="n">
        <v>3449.97</v>
      </c>
      <c r="F32" s="8" t="n">
        <v>0.0117</v>
      </c>
      <c r="G32" s="39" t="n"/>
    </row>
    <row r="33">
      <c r="A33" s="38" t="inlineStr">
        <is>
          <t>Dixon Technologies (India) Ltd.</t>
        </is>
      </c>
      <c r="B33" s="17" t="inlineStr">
        <is>
          <t>INE935N01020</t>
        </is>
      </c>
      <c r="C33" s="17" t="inlineStr">
        <is>
          <t>Consumer Durables</t>
        </is>
      </c>
      <c r="D33" s="156" t="n">
        <v>20999</v>
      </c>
      <c r="E33" s="7" t="n">
        <v>3427.46</v>
      </c>
      <c r="F33" s="8" t="n">
        <v>0.0117</v>
      </c>
      <c r="G33" s="39" t="n"/>
    </row>
    <row r="34">
      <c r="A34" s="38" t="inlineStr">
        <is>
          <t>TVS Motor Company Ltd.</t>
        </is>
      </c>
      <c r="B34" s="17" t="inlineStr">
        <is>
          <t>INE494B01023</t>
        </is>
      </c>
      <c r="C34" s="17" t="inlineStr">
        <is>
          <t>Automobiles</t>
        </is>
      </c>
      <c r="D34" s="156" t="n">
        <v>99245</v>
      </c>
      <c r="E34" s="7" t="n">
        <v>3412.74</v>
      </c>
      <c r="F34" s="8" t="n">
        <v>0.0116</v>
      </c>
      <c r="G34" s="39" t="n"/>
    </row>
    <row r="35">
      <c r="A35" s="38" t="inlineStr">
        <is>
          <t>PNB Housing Finance Ltd.</t>
        </is>
      </c>
      <c r="B35" s="17" t="inlineStr">
        <is>
          <t>INE572E01012</t>
        </is>
      </c>
      <c r="C35" s="17" t="inlineStr">
        <is>
          <t>Finance</t>
        </is>
      </c>
      <c r="D35" s="156" t="n">
        <v>394382</v>
      </c>
      <c r="E35" s="7" t="n">
        <v>3405.88</v>
      </c>
      <c r="F35" s="8" t="n">
        <v>0.0116</v>
      </c>
      <c r="G35" s="39" t="n"/>
    </row>
    <row r="36">
      <c r="A36" s="38" t="inlineStr">
        <is>
          <t>KFIN Technologies Ltd.</t>
        </is>
      </c>
      <c r="B36" s="17" t="inlineStr">
        <is>
          <t>INE138Y01010</t>
        </is>
      </c>
      <c r="C36" s="17" t="inlineStr">
        <is>
          <t>Capital Markets</t>
        </is>
      </c>
      <c r="D36" s="156" t="n">
        <v>321560</v>
      </c>
      <c r="E36" s="7" t="n">
        <v>3381.85</v>
      </c>
      <c r="F36" s="8" t="n">
        <v>0.0115</v>
      </c>
      <c r="G36" s="39" t="n"/>
    </row>
    <row r="37">
      <c r="A37" s="38" t="inlineStr">
        <is>
          <t>Titan Company Ltd.</t>
        </is>
      </c>
      <c r="B37" s="17" t="inlineStr">
        <is>
          <t>INE280A01028</t>
        </is>
      </c>
      <c r="C37" s="17" t="inlineStr">
        <is>
          <t>Consumer Durables</t>
        </is>
      </c>
      <c r="D37" s="156" t="n">
        <v>99175</v>
      </c>
      <c r="E37" s="7" t="n">
        <v>3339.22</v>
      </c>
      <c r="F37" s="8" t="n">
        <v>0.0114</v>
      </c>
      <c r="G37" s="39" t="n"/>
    </row>
    <row r="38">
      <c r="A38" s="38" t="inlineStr">
        <is>
          <t>Firstsource Solutions Ltd.</t>
        </is>
      </c>
      <c r="B38" s="17" t="inlineStr">
        <is>
          <t>INE684F01012</t>
        </is>
      </c>
      <c r="C38" s="17" t="inlineStr">
        <is>
          <t>Commercial Services &amp; Supplies</t>
        </is>
      </c>
      <c r="D38" s="156" t="n">
        <v>1010778</v>
      </c>
      <c r="E38" s="7" t="n">
        <v>3323.44</v>
      </c>
      <c r="F38" s="8" t="n">
        <v>0.0113</v>
      </c>
      <c r="G38" s="39" t="n"/>
    </row>
    <row r="39">
      <c r="A39" s="38" t="inlineStr">
        <is>
          <t>Maruti Suzuki India Ltd.</t>
        </is>
      </c>
      <c r="B39" s="17" t="inlineStr">
        <is>
          <t>INE585B01010</t>
        </is>
      </c>
      <c r="C39" s="17" t="inlineStr">
        <is>
          <t>Automobiles</t>
        </is>
      </c>
      <c r="D39" s="156" t="n">
        <v>20353</v>
      </c>
      <c r="E39" s="7" t="n">
        <v>3262.38</v>
      </c>
      <c r="F39" s="8" t="n">
        <v>0.0111</v>
      </c>
      <c r="G39" s="39" t="n"/>
    </row>
    <row r="40">
      <c r="A40" s="38" t="inlineStr">
        <is>
          <t>Indian Bank</t>
        </is>
      </c>
      <c r="B40" s="17" t="inlineStr">
        <is>
          <t>INE562A01011</t>
        </is>
      </c>
      <c r="C40" s="17" t="inlineStr">
        <is>
          <t>Banks</t>
        </is>
      </c>
      <c r="D40" s="156" t="n">
        <v>423456</v>
      </c>
      <c r="E40" s="7" t="n">
        <v>3178.88</v>
      </c>
      <c r="F40" s="8" t="n">
        <v>0.0108</v>
      </c>
      <c r="G40" s="39" t="n"/>
    </row>
    <row r="41">
      <c r="A41" s="38" t="inlineStr">
        <is>
          <t>Shriram Finance Ltd.</t>
        </is>
      </c>
      <c r="B41" s="17" t="inlineStr">
        <is>
          <t>INE721A01047</t>
        </is>
      </c>
      <c r="C41" s="17" t="inlineStr">
        <is>
          <t>Finance</t>
        </is>
      </c>
      <c r="D41" s="156" t="n">
        <v>515748</v>
      </c>
      <c r="E41" s="7" t="n">
        <v>3177.52</v>
      </c>
      <c r="F41" s="8" t="n">
        <v>0.0108</v>
      </c>
      <c r="G41" s="39" t="n"/>
    </row>
    <row r="42">
      <c r="A42" s="38" t="inlineStr">
        <is>
          <t>Divi's Laboratories Ltd.</t>
        </is>
      </c>
      <c r="B42" s="17" t="inlineStr">
        <is>
          <t>INE361B01024</t>
        </is>
      </c>
      <c r="C42" s="17" t="inlineStr">
        <is>
          <t>Pharmaceuticals &amp; Biotechnology</t>
        </is>
      </c>
      <c r="D42" s="156" t="n">
        <v>55707</v>
      </c>
      <c r="E42" s="7" t="n">
        <v>3169.45</v>
      </c>
      <c r="F42" s="8" t="n">
        <v>0.0108</v>
      </c>
      <c r="G42" s="39" t="n"/>
    </row>
    <row r="43">
      <c r="A43" s="38" t="inlineStr">
        <is>
          <t>City Union Bank Ltd.</t>
        </is>
      </c>
      <c r="B43" s="17" t="inlineStr">
        <is>
          <t>INE491A01021</t>
        </is>
      </c>
      <c r="C43" s="17" t="inlineStr">
        <is>
          <t>Banks</t>
        </is>
      </c>
      <c r="D43" s="156" t="n">
        <v>1461100</v>
      </c>
      <c r="E43" s="7" t="n">
        <v>3122.81</v>
      </c>
      <c r="F43" s="8" t="n">
        <v>0.0106</v>
      </c>
      <c r="G43" s="39" t="n"/>
    </row>
    <row r="44">
      <c r="A44" s="38" t="inlineStr">
        <is>
          <t>Oil India Ltd.</t>
        </is>
      </c>
      <c r="B44" s="17" t="inlineStr">
        <is>
          <t>INE274J01014</t>
        </is>
      </c>
      <c r="C44" s="17" t="inlineStr">
        <is>
          <t>Oil</t>
        </is>
      </c>
      <c r="D44" s="156" t="n">
        <v>753549</v>
      </c>
      <c r="E44" s="7" t="n">
        <v>3118.19</v>
      </c>
      <c r="F44" s="8" t="n">
        <v>0.0106</v>
      </c>
      <c r="G44" s="39" t="n"/>
    </row>
    <row r="45">
      <c r="A45" s="38" t="inlineStr">
        <is>
          <t>Creditaccess Grameen Ltd.</t>
        </is>
      </c>
      <c r="B45" s="17" t="inlineStr">
        <is>
          <t>INE741K01010</t>
        </is>
      </c>
      <c r="C45" s="17" t="inlineStr">
        <is>
          <t>Finance</t>
        </is>
      </c>
      <c r="D45" s="156" t="n">
        <v>223718</v>
      </c>
      <c r="E45" s="7" t="n">
        <v>3027.35</v>
      </c>
      <c r="F45" s="8" t="n">
        <v>0.0103</v>
      </c>
      <c r="G45" s="39" t="n"/>
    </row>
    <row r="46">
      <c r="A46" s="38" t="inlineStr">
        <is>
          <t>Sundaram Finance Ltd.</t>
        </is>
      </c>
      <c r="B46" s="17" t="inlineStr">
        <is>
          <t>INE660A01013</t>
        </is>
      </c>
      <c r="C46" s="17" t="inlineStr">
        <is>
          <t>Finance</t>
        </is>
      </c>
      <c r="D46" s="156" t="n">
        <v>67027</v>
      </c>
      <c r="E46" s="7" t="n">
        <v>2956.9</v>
      </c>
      <c r="F46" s="8" t="n">
        <v>0.0101</v>
      </c>
      <c r="G46" s="39" t="n"/>
    </row>
    <row r="47">
      <c r="A47" s="38" t="inlineStr">
        <is>
          <t>Sumitomo Chemical India Ltd.</t>
        </is>
      </c>
      <c r="B47" s="17" t="inlineStr">
        <is>
          <t>INE258G01013</t>
        </is>
      </c>
      <c r="C47" s="17" t="inlineStr">
        <is>
          <t>Fertilizers &amp; Agrochemicals</t>
        </is>
      </c>
      <c r="D47" s="156" t="n">
        <v>552522</v>
      </c>
      <c r="E47" s="7" t="n">
        <v>2946.32</v>
      </c>
      <c r="F47" s="8" t="n">
        <v>0.01</v>
      </c>
      <c r="G47" s="39" t="n"/>
    </row>
    <row r="48">
      <c r="A48" s="38" t="inlineStr">
        <is>
          <t>KEI Industries Ltd.</t>
        </is>
      </c>
      <c r="B48" s="17" t="inlineStr">
        <is>
          <t>INE878B01027</t>
        </is>
      </c>
      <c r="C48" s="17" t="inlineStr">
        <is>
          <t>Industrial Products</t>
        </is>
      </c>
      <c r="D48" s="156" t="n">
        <v>72496</v>
      </c>
      <c r="E48" s="7" t="n">
        <v>2945.01</v>
      </c>
      <c r="F48" s="8" t="n">
        <v>0.01</v>
      </c>
      <c r="G48" s="39" t="n"/>
    </row>
    <row r="49">
      <c r="A49" s="38" t="inlineStr">
        <is>
          <t>Fortis Healthcare Ltd.</t>
        </is>
      </c>
      <c r="B49" s="17" t="inlineStr">
        <is>
          <t>INE061F01013</t>
        </is>
      </c>
      <c r="C49" s="17" t="inlineStr">
        <is>
          <t>Healthcare Services</t>
        </is>
      </c>
      <c r="D49" s="156" t="n">
        <v>293414</v>
      </c>
      <c r="E49" s="7" t="n">
        <v>2845.53</v>
      </c>
      <c r="F49" s="8" t="n">
        <v>0.0097</v>
      </c>
      <c r="G49" s="39" t="n"/>
    </row>
    <row r="50">
      <c r="A50" s="38" t="inlineStr">
        <is>
          <t>Eternal Ltd.</t>
        </is>
      </c>
      <c r="B50" s="17" t="inlineStr">
        <is>
          <t>INE758T01015</t>
        </is>
      </c>
      <c r="C50" s="17" t="inlineStr">
        <is>
          <t>Retailing</t>
        </is>
      </c>
      <c r="D50" s="156" t="n">
        <v>865301</v>
      </c>
      <c r="E50" s="7" t="n">
        <v>2816.55</v>
      </c>
      <c r="F50" s="8" t="n">
        <v>0.009599999999999999</v>
      </c>
      <c r="G50" s="39" t="n"/>
    </row>
    <row r="51">
      <c r="A51" s="38" t="inlineStr">
        <is>
          <t>Bharat Electronics Ltd.</t>
        </is>
      </c>
      <c r="B51" s="17" t="inlineStr">
        <is>
          <t>INE263A01024</t>
        </is>
      </c>
      <c r="C51" s="17" t="inlineStr">
        <is>
          <t>Aerospace &amp; Defense</t>
        </is>
      </c>
      <c r="D51" s="156" t="n">
        <v>694456</v>
      </c>
      <c r="E51" s="7" t="n">
        <v>2805.26</v>
      </c>
      <c r="F51" s="8" t="n">
        <v>0.0095</v>
      </c>
      <c r="G51" s="39" t="n"/>
    </row>
    <row r="52">
      <c r="A52" s="38" t="inlineStr">
        <is>
          <t>Trent Ltd.</t>
        </is>
      </c>
      <c r="B52" s="17" t="inlineStr">
        <is>
          <t>INE849A01020</t>
        </is>
      </c>
      <c r="C52" s="17" t="inlineStr">
        <is>
          <t>Retailing</t>
        </is>
      </c>
      <c r="D52" s="156" t="n">
        <v>59936</v>
      </c>
      <c r="E52" s="7" t="n">
        <v>2803.51</v>
      </c>
      <c r="F52" s="8" t="n">
        <v>0.0095</v>
      </c>
      <c r="G52" s="39" t="n"/>
    </row>
    <row r="53">
      <c r="A53" s="38" t="inlineStr">
        <is>
          <t>Max Healthcare Institute Ltd.</t>
        </is>
      </c>
      <c r="B53" s="17" t="inlineStr">
        <is>
          <t>INE027H01010</t>
        </is>
      </c>
      <c r="C53" s="17" t="inlineStr">
        <is>
          <t>Healthcare Services</t>
        </is>
      </c>
      <c r="D53" s="156" t="n">
        <v>243583</v>
      </c>
      <c r="E53" s="7" t="n">
        <v>2715.22</v>
      </c>
      <c r="F53" s="8" t="n">
        <v>0.0092</v>
      </c>
      <c r="G53" s="39" t="n"/>
    </row>
    <row r="54">
      <c r="A54" s="38" t="inlineStr">
        <is>
          <t>PB Fintech Ltd.</t>
        </is>
      </c>
      <c r="B54" s="17" t="inlineStr">
        <is>
          <t>INE417T01026</t>
        </is>
      </c>
      <c r="C54" s="17" t="inlineStr">
        <is>
          <t>Financial Technology (Fintech)</t>
        </is>
      </c>
      <c r="D54" s="156" t="n">
        <v>158618</v>
      </c>
      <c r="E54" s="7" t="n">
        <v>2699.68</v>
      </c>
      <c r="F54" s="8" t="n">
        <v>0.0092</v>
      </c>
      <c r="G54" s="39" t="n"/>
    </row>
    <row r="55">
      <c r="A55" s="38" t="inlineStr">
        <is>
          <t>CG Power and Industrial Solutions Ltd.</t>
        </is>
      </c>
      <c r="B55" s="17" t="inlineStr">
        <is>
          <t>INE067A01029</t>
        </is>
      </c>
      <c r="C55" s="17" t="inlineStr">
        <is>
          <t>Electrical Equipment</t>
        </is>
      </c>
      <c r="D55" s="156" t="n">
        <v>360786</v>
      </c>
      <c r="E55" s="7" t="n">
        <v>2673.24</v>
      </c>
      <c r="F55" s="8" t="n">
        <v>0.0091</v>
      </c>
      <c r="G55" s="39" t="n"/>
    </row>
    <row r="56">
      <c r="A56" s="38" t="inlineStr">
        <is>
          <t>Marico Ltd.</t>
        </is>
      </c>
      <c r="B56" s="17" t="inlineStr">
        <is>
          <t>INE196A01026</t>
        </is>
      </c>
      <c r="C56" s="17" t="inlineStr">
        <is>
          <t>Agricultural Food &amp; other Products</t>
        </is>
      </c>
      <c r="D56" s="156" t="n">
        <v>373603</v>
      </c>
      <c r="E56" s="7" t="n">
        <v>2605.51</v>
      </c>
      <c r="F56" s="8" t="n">
        <v>0.0089</v>
      </c>
      <c r="G56" s="39" t="n"/>
    </row>
    <row r="57">
      <c r="A57" s="38" t="inlineStr">
        <is>
          <t>Rainbow Children's Medicare Ltd.</t>
        </is>
      </c>
      <c r="B57" s="17" t="inlineStr">
        <is>
          <t>INE961O01016</t>
        </is>
      </c>
      <c r="C57" s="17" t="inlineStr">
        <is>
          <t>Healthcare Services</t>
        </is>
      </c>
      <c r="D57" s="156" t="n">
        <v>191266</v>
      </c>
      <c r="E57" s="7" t="n">
        <v>2593.57</v>
      </c>
      <c r="F57" s="8" t="n">
        <v>0.008800000000000001</v>
      </c>
      <c r="G57" s="39" t="n"/>
    </row>
    <row r="58">
      <c r="A58" s="38" t="inlineStr">
        <is>
          <t>NMDC Ltd.</t>
        </is>
      </c>
      <c r="B58" s="17" t="inlineStr">
        <is>
          <t>INE584A01023</t>
        </is>
      </c>
      <c r="C58" s="17" t="inlineStr">
        <is>
          <t>Minerals &amp; Mining</t>
        </is>
      </c>
      <c r="D58" s="156" t="n">
        <v>3393348</v>
      </c>
      <c r="E58" s="7" t="n">
        <v>2590.82</v>
      </c>
      <c r="F58" s="8" t="n">
        <v>0.008800000000000001</v>
      </c>
      <c r="G58" s="39" t="n"/>
    </row>
    <row r="59">
      <c r="A59" s="38" t="inlineStr">
        <is>
          <t>Kaynes Technology India Ltd.</t>
        </is>
      </c>
      <c r="B59" s="17" t="inlineStr">
        <is>
          <t>INE918Z01012</t>
        </is>
      </c>
      <c r="C59" s="17" t="inlineStr">
        <is>
          <t>Industrial Manufacturing</t>
        </is>
      </c>
      <c r="D59" s="156" t="n">
        <v>36521</v>
      </c>
      <c r="E59" s="7" t="n">
        <v>2575.46</v>
      </c>
      <c r="F59" s="8" t="n">
        <v>0.008800000000000001</v>
      </c>
      <c r="G59" s="39" t="n"/>
    </row>
    <row r="60">
      <c r="A60" s="38" t="inlineStr">
        <is>
          <t>Persistent Systems Ltd.</t>
        </is>
      </c>
      <c r="B60" s="17" t="inlineStr">
        <is>
          <t>INE262H01021</t>
        </is>
      </c>
      <c r="C60" s="17" t="inlineStr">
        <is>
          <t>IT - Software</t>
        </is>
      </c>
      <c r="D60" s="156" t="n">
        <v>53354</v>
      </c>
      <c r="E60" s="7" t="n">
        <v>2573</v>
      </c>
      <c r="F60" s="8" t="n">
        <v>0.008800000000000001</v>
      </c>
      <c r="G60" s="39" t="n"/>
    </row>
    <row r="61">
      <c r="A61" s="38" t="inlineStr">
        <is>
          <t>Max Financial Services Ltd.</t>
        </is>
      </c>
      <c r="B61" s="17" t="inlineStr">
        <is>
          <t>INE180A01020</t>
        </is>
      </c>
      <c r="C61" s="17" t="inlineStr">
        <is>
          <t>Insurance</t>
        </is>
      </c>
      <c r="D61" s="156" t="n">
        <v>157885</v>
      </c>
      <c r="E61" s="7" t="n">
        <v>2488.11</v>
      </c>
      <c r="F61" s="8" t="n">
        <v>0.008500000000000001</v>
      </c>
      <c r="G61" s="39" t="n"/>
    </row>
    <row r="62">
      <c r="A62" s="38" t="inlineStr">
        <is>
          <t>Triveni Turbine Ltd.</t>
        </is>
      </c>
      <c r="B62" s="17" t="inlineStr">
        <is>
          <t>INE152M01016</t>
        </is>
      </c>
      <c r="C62" s="17" t="inlineStr">
        <is>
          <t>Electrical Equipment</t>
        </is>
      </c>
      <c r="D62" s="156" t="n">
        <v>453746</v>
      </c>
      <c r="E62" s="7" t="n">
        <v>2354.71</v>
      </c>
      <c r="F62" s="8" t="n">
        <v>0.008</v>
      </c>
      <c r="G62" s="39" t="n"/>
    </row>
    <row r="63">
      <c r="A63" s="38" t="inlineStr">
        <is>
          <t>Kotak Mahindra Bank Ltd.</t>
        </is>
      </c>
      <c r="B63" s="17" t="inlineStr">
        <is>
          <t>INE237A01028</t>
        </is>
      </c>
      <c r="C63" s="17" t="inlineStr">
        <is>
          <t>Banks</t>
        </is>
      </c>
      <c r="D63" s="156" t="n">
        <v>118112</v>
      </c>
      <c r="E63" s="7" t="n">
        <v>2353.62</v>
      </c>
      <c r="F63" s="8" t="n">
        <v>0.008</v>
      </c>
      <c r="G63" s="39" t="n"/>
    </row>
    <row r="64">
      <c r="A64" s="38" t="inlineStr">
        <is>
          <t>The Federal Bank Ltd.</t>
        </is>
      </c>
      <c r="B64" s="17" t="inlineStr">
        <is>
          <t>INE171A01029</t>
        </is>
      </c>
      <c r="C64" s="17" t="inlineStr">
        <is>
          <t>Banks</t>
        </is>
      </c>
      <c r="D64" s="156" t="n">
        <v>1214957</v>
      </c>
      <c r="E64" s="7" t="n">
        <v>2344.02</v>
      </c>
      <c r="F64" s="8" t="n">
        <v>0.008</v>
      </c>
      <c r="G64" s="39" t="n"/>
    </row>
    <row r="65">
      <c r="A65" s="38" t="inlineStr">
        <is>
          <t>HDFC Asset Management Company Ltd.</t>
        </is>
      </c>
      <c r="B65" s="17" t="inlineStr">
        <is>
          <t>INE127D01025</t>
        </is>
      </c>
      <c r="C65" s="17" t="inlineStr">
        <is>
          <t>Capital Markets</t>
        </is>
      </c>
      <c r="D65" s="156" t="n">
        <v>41827</v>
      </c>
      <c r="E65" s="7" t="n">
        <v>2314.08</v>
      </c>
      <c r="F65" s="8" t="n">
        <v>0.007900000000000001</v>
      </c>
      <c r="G65" s="39" t="n"/>
    </row>
    <row r="66">
      <c r="A66" s="38" t="inlineStr">
        <is>
          <t>Hindalco Industries Ltd.</t>
        </is>
      </c>
      <c r="B66" s="17" t="inlineStr">
        <is>
          <t>INE038A01020</t>
        </is>
      </c>
      <c r="C66" s="17" t="inlineStr">
        <is>
          <t>Non - Ferrous Metals</t>
        </is>
      </c>
      <c r="D66" s="156" t="n">
        <v>303470</v>
      </c>
      <c r="E66" s="7" t="n">
        <v>2312.29</v>
      </c>
      <c r="F66" s="8" t="n">
        <v>0.007900000000000001</v>
      </c>
      <c r="G66" s="39" t="n"/>
    </row>
    <row r="67">
      <c r="A67" s="38" t="inlineStr">
        <is>
          <t>Endurance Technologies Ltd.</t>
        </is>
      </c>
      <c r="B67" s="17" t="inlineStr">
        <is>
          <t>INE913H01037</t>
        </is>
      </c>
      <c r="C67" s="17" t="inlineStr">
        <is>
          <t>Auto Components</t>
        </is>
      </c>
      <c r="D67" s="156" t="n">
        <v>83521</v>
      </c>
      <c r="E67" s="7" t="n">
        <v>2292.99</v>
      </c>
      <c r="F67" s="8" t="n">
        <v>0.0078</v>
      </c>
      <c r="G67" s="39" t="n"/>
    </row>
    <row r="68">
      <c r="A68" s="38" t="inlineStr">
        <is>
          <t>Ultratech Cement Ltd.</t>
        </is>
      </c>
      <c r="B68" s="17" t="inlineStr">
        <is>
          <t>INE481G01011</t>
        </is>
      </c>
      <c r="C68" s="17" t="inlineStr">
        <is>
          <t>Cement &amp; Cement Products</t>
        </is>
      </c>
      <c r="D68" s="156" t="n">
        <v>18638</v>
      </c>
      <c r="E68" s="7" t="n">
        <v>2277.94</v>
      </c>
      <c r="F68" s="8" t="n">
        <v>0.0077</v>
      </c>
      <c r="G68" s="39" t="n"/>
    </row>
    <row r="69">
      <c r="A69" s="38" t="inlineStr">
        <is>
          <t>Lupin Ltd.</t>
        </is>
      </c>
      <c r="B69" s="17" t="inlineStr">
        <is>
          <t>INE326A01037</t>
        </is>
      </c>
      <c r="C69" s="17" t="inlineStr">
        <is>
          <t>Pharmaceuticals &amp; Biotechnology</t>
        </is>
      </c>
      <c r="D69" s="156" t="n">
        <v>119113</v>
      </c>
      <c r="E69" s="7" t="n">
        <v>2276.61</v>
      </c>
      <c r="F69" s="8" t="n">
        <v>0.0077</v>
      </c>
      <c r="G69" s="39" t="n"/>
    </row>
    <row r="70">
      <c r="A70" s="38" t="inlineStr">
        <is>
          <t>Tech Mahindra Ltd.</t>
        </is>
      </c>
      <c r="B70" s="17" t="inlineStr">
        <is>
          <t>INE669C01036</t>
        </is>
      </c>
      <c r="C70" s="17" t="inlineStr">
        <is>
          <t>IT - Software</t>
        </is>
      </c>
      <c r="D70" s="156" t="n">
        <v>156681</v>
      </c>
      <c r="E70" s="7" t="n">
        <v>2194</v>
      </c>
      <c r="F70" s="8" t="n">
        <v>0.0075</v>
      </c>
      <c r="G70" s="39" t="n"/>
    </row>
    <row r="71">
      <c r="A71" s="38" t="inlineStr">
        <is>
          <t>The Indian Hotels Company Ltd.</t>
        </is>
      </c>
      <c r="B71" s="17" t="inlineStr">
        <is>
          <t>INE053A01029</t>
        </is>
      </c>
      <c r="C71" s="17" t="inlineStr">
        <is>
          <t>Leisure Services</t>
        </is>
      </c>
      <c r="D71" s="156" t="n">
        <v>299738</v>
      </c>
      <c r="E71" s="7" t="n">
        <v>2159.01</v>
      </c>
      <c r="F71" s="8" t="n">
        <v>0.0073</v>
      </c>
      <c r="G71" s="39" t="n"/>
    </row>
    <row r="72">
      <c r="A72" s="38" t="inlineStr">
        <is>
          <t>Hindustan Unilever Ltd.</t>
        </is>
      </c>
      <c r="B72" s="17" t="inlineStr">
        <is>
          <t>INE030A01027</t>
        </is>
      </c>
      <c r="C72" s="17" t="inlineStr">
        <is>
          <t>Diversified FMCG</t>
        </is>
      </c>
      <c r="D72" s="156" t="n">
        <v>83499</v>
      </c>
      <c r="E72" s="7" t="n">
        <v>2099.5</v>
      </c>
      <c r="F72" s="8" t="n">
        <v>0.0071</v>
      </c>
      <c r="G72" s="39" t="n"/>
    </row>
    <row r="73">
      <c r="A73" s="38" t="inlineStr">
        <is>
          <t>Cholamandalam Investment &amp; Finance Company Ltd.</t>
        </is>
      </c>
      <c r="B73" s="17" t="inlineStr">
        <is>
          <t>INE121A01024</t>
        </is>
      </c>
      <c r="C73" s="17" t="inlineStr">
        <is>
          <t>Finance</t>
        </is>
      </c>
      <c r="D73" s="156" t="n">
        <v>122312</v>
      </c>
      <c r="E73" s="7" t="n">
        <v>1970.2</v>
      </c>
      <c r="F73" s="8" t="n">
        <v>0.0067</v>
      </c>
      <c r="G73" s="39" t="n"/>
    </row>
    <row r="74">
      <c r="A74" s="38" t="inlineStr">
        <is>
          <t>Hindustan Petroleum Corporation Ltd.</t>
        </is>
      </c>
      <c r="B74" s="17" t="inlineStr">
        <is>
          <t>INE094A01015</t>
        </is>
      </c>
      <c r="C74" s="17" t="inlineStr">
        <is>
          <t>Petroleum Products</t>
        </is>
      </c>
      <c r="D74" s="156" t="n">
        <v>438929</v>
      </c>
      <c r="E74" s="7" t="n">
        <v>1946.21</v>
      </c>
      <c r="F74" s="8" t="n">
        <v>0.0066</v>
      </c>
      <c r="G74" s="39" t="n"/>
    </row>
    <row r="75">
      <c r="A75" s="38" t="inlineStr">
        <is>
          <t>Muthoot Finance Ltd.</t>
        </is>
      </c>
      <c r="B75" s="17" t="inlineStr">
        <is>
          <t>INE414G01012</t>
        </is>
      </c>
      <c r="C75" s="17" t="inlineStr">
        <is>
          <t>Finance</t>
        </is>
      </c>
      <c r="D75" s="156" t="n">
        <v>61519</v>
      </c>
      <c r="E75" s="7" t="n">
        <v>1893</v>
      </c>
      <c r="F75" s="8" t="n">
        <v>0.0064</v>
      </c>
      <c r="G75" s="39" t="n"/>
    </row>
    <row r="76">
      <c r="A76" s="38" t="inlineStr">
        <is>
          <t>The Phoenix Mills Ltd.</t>
        </is>
      </c>
      <c r="B76" s="17" t="inlineStr">
        <is>
          <t>INE211B01039</t>
        </is>
      </c>
      <c r="C76" s="17" t="inlineStr">
        <is>
          <t>Realty</t>
        </is>
      </c>
      <c r="D76" s="156" t="n">
        <v>118968</v>
      </c>
      <c r="E76" s="7" t="n">
        <v>1850.55</v>
      </c>
      <c r="F76" s="8" t="n">
        <v>0.0063</v>
      </c>
      <c r="G76" s="39" t="n"/>
    </row>
    <row r="77">
      <c r="A77" s="38" t="inlineStr">
        <is>
          <t>Godrej Properties Ltd.</t>
        </is>
      </c>
      <c r="B77" s="17" t="inlineStr">
        <is>
          <t>INE484J01027</t>
        </is>
      </c>
      <c r="C77" s="17" t="inlineStr">
        <is>
          <t>Realty</t>
        </is>
      </c>
      <c r="D77" s="156" t="n">
        <v>92703</v>
      </c>
      <c r="E77" s="7" t="n">
        <v>1825.14</v>
      </c>
      <c r="F77" s="8" t="n">
        <v>0.0062</v>
      </c>
      <c r="G77" s="39" t="n"/>
    </row>
    <row r="78">
      <c r="A78" s="38" t="inlineStr">
        <is>
          <t>Brigade Enterprises Ltd.</t>
        </is>
      </c>
      <c r="B78" s="17" t="inlineStr">
        <is>
          <t>INE791I01019</t>
        </is>
      </c>
      <c r="C78" s="17" t="inlineStr">
        <is>
          <t>Realty</t>
        </is>
      </c>
      <c r="D78" s="156" t="n">
        <v>198670</v>
      </c>
      <c r="E78" s="7" t="n">
        <v>1780.18</v>
      </c>
      <c r="F78" s="8" t="n">
        <v>0.0061</v>
      </c>
      <c r="G78" s="39" t="n"/>
    </row>
    <row r="79">
      <c r="A79" s="38" t="inlineStr">
        <is>
          <t>Vishal Mega Mart Ltd</t>
        </is>
      </c>
      <c r="B79" s="17" t="inlineStr">
        <is>
          <t>INE01EA01019</t>
        </is>
      </c>
      <c r="C79" s="17" t="inlineStr">
        <is>
          <t>Retailing</t>
        </is>
      </c>
      <c r="D79" s="156" t="n">
        <v>1144052</v>
      </c>
      <c r="E79" s="7" t="n">
        <v>1704.75</v>
      </c>
      <c r="F79" s="8" t="n">
        <v>0.0058</v>
      </c>
      <c r="G79" s="39" t="n"/>
    </row>
    <row r="80">
      <c r="A80" s="38" t="inlineStr">
        <is>
          <t>Cholamandalam Financial Holdings Ltd.</t>
        </is>
      </c>
      <c r="B80" s="17" t="inlineStr">
        <is>
          <t>INE149A01033</t>
        </is>
      </c>
      <c r="C80" s="17" t="inlineStr">
        <is>
          <t>Finance</t>
        </is>
      </c>
      <c r="D80" s="156" t="n">
        <v>90268</v>
      </c>
      <c r="E80" s="7" t="n">
        <v>1701.55</v>
      </c>
      <c r="F80" s="8" t="n">
        <v>0.0058</v>
      </c>
      <c r="G80" s="39" t="n"/>
    </row>
    <row r="81">
      <c r="A81" s="38" t="inlineStr">
        <is>
          <t>IPCA Laboratories Ltd.</t>
        </is>
      </c>
      <c r="B81" s="17" t="inlineStr">
        <is>
          <t>INE571A01038</t>
        </is>
      </c>
      <c r="C81" s="17" t="inlineStr">
        <is>
          <t>Pharmaceuticals &amp; Biotechnology</t>
        </is>
      </c>
      <c r="D81" s="156" t="n">
        <v>126975</v>
      </c>
      <c r="E81" s="7" t="n">
        <v>1700.2</v>
      </c>
      <c r="F81" s="8" t="n">
        <v>0.0058</v>
      </c>
      <c r="G81" s="39" t="n"/>
    </row>
    <row r="82">
      <c r="A82" s="38" t="inlineStr">
        <is>
          <t>HCL Technologies Ltd.</t>
        </is>
      </c>
      <c r="B82" s="17" t="inlineStr">
        <is>
          <t>INE860A01027</t>
        </is>
      </c>
      <c r="C82" s="17" t="inlineStr">
        <is>
          <t>IT - Software</t>
        </is>
      </c>
      <c r="D82" s="156" t="n">
        <v>122158</v>
      </c>
      <c r="E82" s="7" t="n">
        <v>1692.01</v>
      </c>
      <c r="F82" s="8" t="n">
        <v>0.0058</v>
      </c>
      <c r="G82" s="39" t="n"/>
    </row>
    <row r="83">
      <c r="A83" s="38" t="inlineStr">
        <is>
          <t>Eicher Motors Ltd.</t>
        </is>
      </c>
      <c r="B83" s="17" t="inlineStr">
        <is>
          <t>INE066A01021</t>
        </is>
      </c>
      <c r="C83" s="17" t="inlineStr">
        <is>
          <t>Automobiles</t>
        </is>
      </c>
      <c r="D83" s="156" t="n">
        <v>23474</v>
      </c>
      <c r="E83" s="7" t="n">
        <v>1644.47</v>
      </c>
      <c r="F83" s="8" t="n">
        <v>0.0056</v>
      </c>
      <c r="G83" s="39" t="n"/>
    </row>
    <row r="84">
      <c r="A84" s="38" t="inlineStr">
        <is>
          <t>Ashok Leyland Ltd.</t>
        </is>
      </c>
      <c r="B84" s="17" t="inlineStr">
        <is>
          <t>INE208A01029</t>
        </is>
      </c>
      <c r="C84" s="17" t="inlineStr">
        <is>
          <t>Agricultural, Commercial &amp; Construction Vehicles</t>
        </is>
      </c>
      <c r="D84" s="156" t="n">
        <v>1127674</v>
      </c>
      <c r="E84" s="7" t="n">
        <v>1608.85</v>
      </c>
      <c r="F84" s="8" t="n">
        <v>0.0055</v>
      </c>
      <c r="G84" s="39" t="n"/>
    </row>
    <row r="85">
      <c r="A85" s="38" t="inlineStr">
        <is>
          <t>GE Vernova T&amp;D India Limited</t>
        </is>
      </c>
      <c r="B85" s="17" t="inlineStr">
        <is>
          <t>INE200A01026</t>
        </is>
      </c>
      <c r="C85" s="17" t="inlineStr">
        <is>
          <t>Electrical Equipment</t>
        </is>
      </c>
      <c r="D85" s="156" t="n">
        <v>50202</v>
      </c>
      <c r="E85" s="7" t="n">
        <v>1486.23</v>
      </c>
      <c r="F85" s="8" t="n">
        <v>0.0051</v>
      </c>
      <c r="G85" s="39" t="n"/>
    </row>
    <row r="86">
      <c r="A86" s="38" t="inlineStr">
        <is>
          <t>Escorts Kubota Ltd.</t>
        </is>
      </c>
      <c r="B86" s="17" t="inlineStr">
        <is>
          <t>INE042A01014</t>
        </is>
      </c>
      <c r="C86" s="17" t="inlineStr">
        <is>
          <t>Agricultural, Commercial &amp; Construction Vehicles</t>
        </is>
      </c>
      <c r="D86" s="156" t="n">
        <v>41837</v>
      </c>
      <c r="E86" s="7" t="n">
        <v>1441.95</v>
      </c>
      <c r="F86" s="8" t="n">
        <v>0.0049</v>
      </c>
      <c r="G86" s="39" t="n"/>
    </row>
    <row r="87">
      <c r="A87" s="38" t="inlineStr">
        <is>
          <t>K.P.R. Mill Ltd.</t>
        </is>
      </c>
      <c r="B87" s="17" t="inlineStr">
        <is>
          <t>INE930H01031</t>
        </is>
      </c>
      <c r="C87" s="17" t="inlineStr">
        <is>
          <t>Textiles &amp; Apparels</t>
        </is>
      </c>
      <c r="D87" s="156" t="n">
        <v>134700</v>
      </c>
      <c r="E87" s="7" t="n">
        <v>1434.35</v>
      </c>
      <c r="F87" s="8" t="n">
        <v>0.0049</v>
      </c>
      <c r="G87" s="39" t="n"/>
    </row>
    <row r="88">
      <c r="A88" s="38" t="inlineStr">
        <is>
          <t>Swiggy Ltd.</t>
        </is>
      </c>
      <c r="B88" s="17" t="inlineStr">
        <is>
          <t>INE00H001014</t>
        </is>
      </c>
      <c r="C88" s="17" t="inlineStr">
        <is>
          <t>Retailing</t>
        </is>
      </c>
      <c r="D88" s="156" t="n">
        <v>332079</v>
      </c>
      <c r="E88" s="7" t="n">
        <v>1404.53</v>
      </c>
      <c r="F88" s="8" t="n">
        <v>0.0048</v>
      </c>
      <c r="G88" s="39" t="n"/>
    </row>
    <row r="89">
      <c r="A89" s="38" t="inlineStr">
        <is>
          <t>Alembic Pharmaceuticals Ltd.</t>
        </is>
      </c>
      <c r="B89" s="17" t="inlineStr">
        <is>
          <t>INE901L01018</t>
        </is>
      </c>
      <c r="C89" s="17" t="inlineStr">
        <is>
          <t>Pharmaceuticals &amp; Biotechnology</t>
        </is>
      </c>
      <c r="D89" s="156" t="n">
        <v>151977</v>
      </c>
      <c r="E89" s="7" t="n">
        <v>1369.84</v>
      </c>
      <c r="F89" s="8" t="n">
        <v>0.0047</v>
      </c>
      <c r="G89" s="39" t="n"/>
    </row>
    <row r="90">
      <c r="A90" s="38" t="inlineStr">
        <is>
          <t>Ajanta Pharma Ltd.</t>
        </is>
      </c>
      <c r="B90" s="17" t="inlineStr">
        <is>
          <t>INE031B01049</t>
        </is>
      </c>
      <c r="C90" s="17" t="inlineStr">
        <is>
          <t>Pharmaceuticals &amp; Biotechnology</t>
        </is>
      </c>
      <c r="D90" s="156" t="n">
        <v>56722</v>
      </c>
      <c r="E90" s="7" t="n">
        <v>1364.9</v>
      </c>
      <c r="F90" s="8" t="n">
        <v>0.0046</v>
      </c>
      <c r="G90" s="39" t="n"/>
    </row>
    <row r="91">
      <c r="A91" s="38" t="inlineStr">
        <is>
          <t>Sun Pharmaceutical Industries Ltd.</t>
        </is>
      </c>
      <c r="B91" s="17" t="inlineStr">
        <is>
          <t>INE044A01036</t>
        </is>
      </c>
      <c r="C91" s="17" t="inlineStr">
        <is>
          <t>Pharmaceuticals &amp; Biotechnology</t>
        </is>
      </c>
      <c r="D91" s="156" t="n">
        <v>85385</v>
      </c>
      <c r="E91" s="7" t="n">
        <v>1361.29</v>
      </c>
      <c r="F91" s="8" t="n">
        <v>0.0046</v>
      </c>
      <c r="G91" s="39" t="n"/>
    </row>
    <row r="92">
      <c r="A92" s="38" t="inlineStr">
        <is>
          <t>Netweb Technologies India Ltd.</t>
        </is>
      </c>
      <c r="B92" s="17" t="inlineStr">
        <is>
          <t>INE0NT901020</t>
        </is>
      </c>
      <c r="C92" s="17" t="inlineStr">
        <is>
          <t>IT - Services</t>
        </is>
      </c>
      <c r="D92" s="156" t="n">
        <v>37230</v>
      </c>
      <c r="E92" s="7" t="n">
        <v>1358.34</v>
      </c>
      <c r="F92" s="8" t="n">
        <v>0.0046</v>
      </c>
      <c r="G92" s="39" t="n"/>
    </row>
    <row r="93">
      <c r="A93" s="38" t="inlineStr">
        <is>
          <t>TBO Tek Ltd.</t>
        </is>
      </c>
      <c r="B93" s="17" t="inlineStr">
        <is>
          <t>INE673O01025</t>
        </is>
      </c>
      <c r="C93" s="17" t="inlineStr">
        <is>
          <t>Leisure Services</t>
        </is>
      </c>
      <c r="D93" s="156" t="n">
        <v>88622</v>
      </c>
      <c r="E93" s="7" t="n">
        <v>1351.57</v>
      </c>
      <c r="F93" s="8" t="n">
        <v>0.0046</v>
      </c>
      <c r="G93" s="39" t="n"/>
    </row>
    <row r="94">
      <c r="A94" s="38" t="inlineStr">
        <is>
          <t>JB Chemicals &amp; Pharmaceuticals Ltd.</t>
        </is>
      </c>
      <c r="B94" s="17" t="inlineStr">
        <is>
          <t>INE572A01036</t>
        </is>
      </c>
      <c r="C94" s="17" t="inlineStr">
        <is>
          <t>Pharmaceuticals &amp; Biotechnology</t>
        </is>
      </c>
      <c r="D94" s="156" t="n">
        <v>76488</v>
      </c>
      <c r="E94" s="7" t="n">
        <v>1307.72</v>
      </c>
      <c r="F94" s="8" t="n">
        <v>0.0044</v>
      </c>
      <c r="G94" s="39" t="n"/>
    </row>
    <row r="95">
      <c r="A95" s="38" t="inlineStr">
        <is>
          <t>ABB India Ltd.</t>
        </is>
      </c>
      <c r="B95" s="17" t="inlineStr">
        <is>
          <t>INE117A01022</t>
        </is>
      </c>
      <c r="C95" s="17" t="inlineStr">
        <is>
          <t>Electrical Equipment</t>
        </is>
      </c>
      <c r="D95" s="156" t="n">
        <v>24653</v>
      </c>
      <c r="E95" s="7" t="n">
        <v>1277.84</v>
      </c>
      <c r="F95" s="8" t="n">
        <v>0.0043</v>
      </c>
      <c r="G95" s="39" t="n"/>
    </row>
    <row r="96">
      <c r="A96" s="38" t="inlineStr">
        <is>
          <t>Craftsman Automation Ltd.</t>
        </is>
      </c>
      <c r="B96" s="17" t="inlineStr">
        <is>
          <t>INE00LO01017</t>
        </is>
      </c>
      <c r="C96" s="17" t="inlineStr">
        <is>
          <t>Auto Components</t>
        </is>
      </c>
      <c r="D96" s="156" t="n">
        <v>18655</v>
      </c>
      <c r="E96" s="7" t="n">
        <v>1267.33</v>
      </c>
      <c r="F96" s="8" t="n">
        <v>0.0043</v>
      </c>
      <c r="G96" s="39" t="n"/>
    </row>
    <row r="97">
      <c r="A97" s="38" t="inlineStr">
        <is>
          <t>Mazagon Dock Shipbuilders Ltd.</t>
        </is>
      </c>
      <c r="B97" s="17" t="inlineStr">
        <is>
          <t>INE249Z01020</t>
        </is>
      </c>
      <c r="C97" s="17" t="inlineStr">
        <is>
          <t>Industrial Manufacturing</t>
        </is>
      </c>
      <c r="D97" s="156" t="n">
        <v>44017</v>
      </c>
      <c r="E97" s="7" t="n">
        <v>1215.53</v>
      </c>
      <c r="F97" s="8" t="n">
        <v>0.0041</v>
      </c>
      <c r="G97" s="39" t="n"/>
    </row>
    <row r="98">
      <c r="A98" s="38" t="inlineStr">
        <is>
          <t>Hindustan Aeronautics Ltd.</t>
        </is>
      </c>
      <c r="B98" s="17" t="inlineStr">
        <is>
          <t>INE066F01020</t>
        </is>
      </c>
      <c r="C98" s="17" t="inlineStr">
        <is>
          <t>Aerospace &amp; Defense</t>
        </is>
      </c>
      <c r="D98" s="156" t="n">
        <v>25555</v>
      </c>
      <c r="E98" s="7" t="n">
        <v>1212.97</v>
      </c>
      <c r="F98" s="8" t="n">
        <v>0.0041</v>
      </c>
      <c r="G98" s="39" t="n"/>
    </row>
    <row r="99">
      <c r="A99" s="38" t="inlineStr">
        <is>
          <t>SBI Life Insurance Company Ltd.</t>
        </is>
      </c>
      <c r="B99" s="17" t="inlineStr">
        <is>
          <t>INE123W01016</t>
        </is>
      </c>
      <c r="C99" s="17" t="inlineStr">
        <is>
          <t>Insurance</t>
        </is>
      </c>
      <c r="D99" s="156" t="n">
        <v>67029</v>
      </c>
      <c r="E99" s="7" t="n">
        <v>1200.22</v>
      </c>
      <c r="F99" s="8" t="n">
        <v>0.0041</v>
      </c>
      <c r="G99" s="39" t="n"/>
    </row>
    <row r="100">
      <c r="A100" s="38" t="inlineStr">
        <is>
          <t>Axis Bank Ltd.</t>
        </is>
      </c>
      <c r="B100" s="17" t="inlineStr">
        <is>
          <t>INE238A01034</t>
        </is>
      </c>
      <c r="C100" s="17" t="inlineStr">
        <is>
          <t>Banks</t>
        </is>
      </c>
      <c r="D100" s="156" t="n">
        <v>103506</v>
      </c>
      <c r="E100" s="7" t="n">
        <v>1171.27</v>
      </c>
      <c r="F100" s="8" t="n">
        <v>0.004</v>
      </c>
      <c r="G100" s="39" t="n"/>
    </row>
    <row r="101">
      <c r="A101" s="38" t="inlineStr">
        <is>
          <t>Century Plyboards (India) Ltd.</t>
        </is>
      </c>
      <c r="B101" s="17" t="inlineStr">
        <is>
          <t>INE348B01021</t>
        </is>
      </c>
      <c r="C101" s="17" t="inlineStr">
        <is>
          <t>Consumer Durables</t>
        </is>
      </c>
      <c r="D101" s="156" t="n">
        <v>142308</v>
      </c>
      <c r="E101" s="7" t="n">
        <v>1157.11</v>
      </c>
      <c r="F101" s="8" t="n">
        <v>0.0039</v>
      </c>
      <c r="G101" s="39" t="n"/>
    </row>
    <row r="102">
      <c r="A102" s="38" t="inlineStr">
        <is>
          <t>Mankind Pharma Ltd.</t>
        </is>
      </c>
      <c r="B102" s="17" t="inlineStr">
        <is>
          <t>INE634S01028</t>
        </is>
      </c>
      <c r="C102" s="17" t="inlineStr">
        <is>
          <t>Pharmaceuticals &amp; Biotechnology</t>
        </is>
      </c>
      <c r="D102" s="156" t="n">
        <v>46775</v>
      </c>
      <c r="E102" s="7" t="n">
        <v>1139.3</v>
      </c>
      <c r="F102" s="8" t="n">
        <v>0.0039</v>
      </c>
      <c r="G102" s="39" t="n"/>
    </row>
    <row r="103">
      <c r="A103" s="38" t="inlineStr">
        <is>
          <t>Kajaria Ceramics Ltd.</t>
        </is>
      </c>
      <c r="B103" s="17" t="inlineStr">
        <is>
          <t>INE217B01036</t>
        </is>
      </c>
      <c r="C103" s="17" t="inlineStr">
        <is>
          <t>Consumer Durables</t>
        </is>
      </c>
      <c r="D103" s="156" t="n">
        <v>95306</v>
      </c>
      <c r="E103" s="7" t="n">
        <v>1112.03</v>
      </c>
      <c r="F103" s="8" t="n">
        <v>0.0038</v>
      </c>
      <c r="G103" s="39" t="n"/>
    </row>
    <row r="104">
      <c r="A104" s="38" t="inlineStr">
        <is>
          <t>BSE Ltd.</t>
        </is>
      </c>
      <c r="B104" s="17" t="inlineStr">
        <is>
          <t>INE118H01025</t>
        </is>
      </c>
      <c r="C104" s="17" t="inlineStr">
        <is>
          <t>Capital Markets</t>
        </is>
      </c>
      <c r="D104" s="156" t="n">
        <v>43122</v>
      </c>
      <c r="E104" s="7" t="n">
        <v>879.78</v>
      </c>
      <c r="F104" s="8" t="n">
        <v>0.003</v>
      </c>
      <c r="G104" s="39" t="n"/>
    </row>
    <row r="105">
      <c r="A105" s="38" t="inlineStr">
        <is>
          <t>Titagarh Rail Systems Ltd.</t>
        </is>
      </c>
      <c r="B105" s="17" t="inlineStr">
        <is>
          <t>INE615H01020</t>
        </is>
      </c>
      <c r="C105" s="17" t="inlineStr">
        <is>
          <t>Industrial Manufacturing</t>
        </is>
      </c>
      <c r="D105" s="156" t="n">
        <v>100767</v>
      </c>
      <c r="E105" s="7" t="n">
        <v>879.54</v>
      </c>
      <c r="F105" s="8" t="n">
        <v>0.003</v>
      </c>
      <c r="G105" s="39" t="n"/>
    </row>
    <row r="106">
      <c r="A106" s="38" t="inlineStr">
        <is>
          <t>Whirlpool of India Ltd.</t>
        </is>
      </c>
      <c r="B106" s="17" t="inlineStr">
        <is>
          <t>INE716A01013</t>
        </is>
      </c>
      <c r="C106" s="17" t="inlineStr">
        <is>
          <t>Consumer Durables</t>
        </is>
      </c>
      <c r="D106" s="156" t="n">
        <v>73317</v>
      </c>
      <c r="E106" s="7" t="n">
        <v>873.35</v>
      </c>
      <c r="F106" s="8" t="n">
        <v>0.003</v>
      </c>
      <c r="G106" s="39" t="n"/>
    </row>
    <row r="107">
      <c r="A107" s="38" t="inlineStr">
        <is>
          <t>360 One Wam Ltd.</t>
        </is>
      </c>
      <c r="B107" s="17" t="inlineStr">
        <is>
          <t>INE466L01038</t>
        </is>
      </c>
      <c r="C107" s="17" t="inlineStr">
        <is>
          <t>Capital Markets</t>
        </is>
      </c>
      <c r="D107" s="156" t="n">
        <v>70331</v>
      </c>
      <c r="E107" s="7" t="n">
        <v>720.1900000000001</v>
      </c>
      <c r="F107" s="8" t="n">
        <v>0.0024</v>
      </c>
      <c r="G107" s="39" t="n"/>
    </row>
    <row r="108">
      <c r="A108" s="38" t="inlineStr">
        <is>
          <t>Mphasis Ltd.</t>
        </is>
      </c>
      <c r="B108" s="17" t="inlineStr">
        <is>
          <t>INE356A01018</t>
        </is>
      </c>
      <c r="C108" s="17" t="inlineStr">
        <is>
          <t>IT - Software</t>
        </is>
      </c>
      <c r="D108" s="156" t="n">
        <v>7828</v>
      </c>
      <c r="E108" s="7" t="n">
        <v>207.82</v>
      </c>
      <c r="F108" s="8" t="n">
        <v>0.0007</v>
      </c>
      <c r="G108" s="39" t="n"/>
    </row>
    <row r="109">
      <c r="A109" s="38" t="inlineStr">
        <is>
          <t>HDB Financial Services Ltd.</t>
        </is>
      </c>
      <c r="B109" s="17" t="inlineStr">
        <is>
          <t>INE756I01012</t>
        </is>
      </c>
      <c r="C109" s="17" t="inlineStr">
        <is>
          <t>Finance</t>
        </is>
      </c>
      <c r="D109" s="156" t="n">
        <v>16696</v>
      </c>
      <c r="E109" s="7" t="n">
        <v>125.27</v>
      </c>
      <c r="F109" s="8" t="n">
        <v>0.0004</v>
      </c>
      <c r="G109" s="39" t="n"/>
    </row>
    <row r="110">
      <c r="A110" s="40" t="inlineStr">
        <is>
          <t>Sub Total</t>
        </is>
      </c>
      <c r="B110" s="18" t="n"/>
      <c r="C110" s="18" t="n"/>
      <c r="D110" s="157" t="n"/>
      <c r="E110" s="20" t="n">
        <v>289966.44</v>
      </c>
      <c r="F110" s="21" t="n">
        <v>0.9864000000000001</v>
      </c>
      <c r="G110" s="41" t="n"/>
    </row>
    <row r="111">
      <c r="A111" s="40" t="inlineStr">
        <is>
          <t>(b) Unlisted</t>
        </is>
      </c>
      <c r="B111" s="17" t="n"/>
      <c r="C111" s="17" t="n"/>
      <c r="D111" s="156" t="n"/>
      <c r="E111" s="7" t="n"/>
      <c r="F111" s="8" t="n"/>
      <c r="G111" s="39" t="n"/>
    </row>
    <row r="112">
      <c r="A112" s="40" t="inlineStr">
        <is>
          <t>Sub Total</t>
        </is>
      </c>
      <c r="B112" s="18" t="n"/>
      <c r="C112" s="18" t="n"/>
      <c r="D112" s="157" t="n"/>
      <c r="E112" s="22" t="inlineStr">
        <is>
          <t>NIL</t>
        </is>
      </c>
      <c r="F112" s="23" t="inlineStr">
        <is>
          <t>NIL</t>
        </is>
      </c>
      <c r="G112" s="41" t="n"/>
    </row>
    <row r="113">
      <c r="A113" s="42" t="inlineStr">
        <is>
          <t>TOTAL</t>
        </is>
      </c>
      <c r="B113" s="145" t="n"/>
      <c r="C113" s="145" t="n"/>
      <c r="D113" s="158" t="n"/>
      <c r="E113" s="14">
        <f>E110</f>
        <v/>
      </c>
      <c r="F113" s="15">
        <f>F110</f>
        <v/>
      </c>
      <c r="G113" s="41" t="n"/>
    </row>
    <row r="114">
      <c r="A114" s="89" t="inlineStr">
        <is>
          <t>Debt Instruments</t>
        </is>
      </c>
      <c r="B114" s="17" t="n"/>
      <c r="C114" s="17" t="n"/>
      <c r="D114" s="156" t="n"/>
      <c r="E114" s="7" t="n"/>
      <c r="F114" s="8" t="n"/>
      <c r="G114" s="39" t="n"/>
    </row>
    <row r="115">
      <c r="A115" s="89" t="inlineStr">
        <is>
          <t>(a) Non-convertible Preference share</t>
        </is>
      </c>
      <c r="B115" s="17" t="n"/>
      <c r="C115" s="17" t="n"/>
      <c r="D115" s="156" t="n"/>
      <c r="E115" s="7" t="n"/>
      <c r="F115" s="8" t="n"/>
      <c r="G115" s="39" t="n"/>
    </row>
    <row r="116">
      <c r="A116" s="89" t="inlineStr">
        <is>
          <t>Listed / Awaiting listing on Stock Exchanges</t>
        </is>
      </c>
      <c r="B116" s="17" t="n"/>
      <c r="C116" s="17" t="n"/>
      <c r="D116" s="156" t="n"/>
      <c r="E116" s="7" t="n"/>
      <c r="F116" s="8" t="n"/>
      <c r="G116" s="39" t="n"/>
    </row>
    <row r="117">
      <c r="A117" s="38" t="inlineStr">
        <is>
          <t>6% TVS MOTOR CO LTD NCRPS</t>
        </is>
      </c>
      <c r="B117" s="17" t="inlineStr">
        <is>
          <t>INE494B04019</t>
        </is>
      </c>
      <c r="C117" s="17" t="inlineStr">
        <is>
          <t>Automobiles</t>
        </is>
      </c>
      <c r="D117" s="156" t="n">
        <v>396980</v>
      </c>
      <c r="E117" s="7" t="n">
        <v>39.87</v>
      </c>
      <c r="F117" s="8" t="n">
        <v>0.0001</v>
      </c>
      <c r="G117" s="39" t="n"/>
    </row>
    <row r="118">
      <c r="A118" s="89" t="inlineStr">
        <is>
          <t>Sub Total</t>
        </is>
      </c>
      <c r="B118" s="17" t="n"/>
      <c r="C118" s="17" t="n"/>
      <c r="D118" s="156" t="n"/>
      <c r="E118" s="20" t="n">
        <v>39.87</v>
      </c>
      <c r="F118" s="21" t="n">
        <v>0.0001</v>
      </c>
      <c r="G118" s="39" t="n"/>
    </row>
    <row r="119">
      <c r="A119" s="96" t="n"/>
      <c r="B119" s="17" t="n"/>
      <c r="C119" s="17" t="n"/>
      <c r="D119" s="156" t="n"/>
      <c r="E119" s="24" t="n"/>
      <c r="F119" s="10" t="n"/>
      <c r="G119" s="39" t="n"/>
    </row>
    <row r="120">
      <c r="A120" s="42" t="inlineStr">
        <is>
          <t>TOTAL</t>
        </is>
      </c>
      <c r="B120" s="145" t="n"/>
      <c r="C120" s="145" t="n"/>
      <c r="D120" s="158" t="n"/>
      <c r="E120" s="20" t="n">
        <v>39.87</v>
      </c>
      <c r="F120" s="21" t="n">
        <v>0.0001</v>
      </c>
      <c r="G120" s="41" t="n"/>
    </row>
    <row r="121">
      <c r="A121" s="40" t="inlineStr">
        <is>
          <t>TREPS / Reverse Repo</t>
        </is>
      </c>
      <c r="B121" s="17" t="n"/>
      <c r="C121" s="17" t="n"/>
      <c r="D121" s="156" t="n"/>
      <c r="E121" s="7" t="n"/>
      <c r="F121" s="8" t="n"/>
      <c r="G121" s="39" t="n"/>
    </row>
    <row r="122">
      <c r="A122" s="38" t="inlineStr">
        <is>
          <t>Clearing Corporation of India Ltd.</t>
        </is>
      </c>
      <c r="B122" s="17" t="n"/>
      <c r="C122" s="17" t="n"/>
      <c r="D122" s="156" t="n"/>
      <c r="E122" s="7" t="n">
        <v>4560.32</v>
      </c>
      <c r="F122" s="8" t="n">
        <v>0.0155</v>
      </c>
      <c r="G122" s="39" t="n">
        <v>0.05471</v>
      </c>
    </row>
    <row r="123">
      <c r="A123" s="40" t="inlineStr">
        <is>
          <t>Sub Total</t>
        </is>
      </c>
      <c r="B123" s="18" t="n"/>
      <c r="C123" s="18" t="n"/>
      <c r="D123" s="157" t="n"/>
      <c r="E123" s="20" t="n">
        <v>4560.32</v>
      </c>
      <c r="F123" s="21" t="n">
        <v>0.0155</v>
      </c>
      <c r="G123" s="41" t="n"/>
    </row>
    <row r="124">
      <c r="A124" s="38" t="n"/>
      <c r="B124" s="17" t="n"/>
      <c r="C124" s="17" t="n"/>
      <c r="D124" s="156" t="n"/>
      <c r="E124" s="7" t="n"/>
      <c r="F124" s="8" t="n"/>
      <c r="G124" s="39" t="n"/>
    </row>
    <row r="125">
      <c r="A125" s="42" t="inlineStr">
        <is>
          <t>TOTAL</t>
        </is>
      </c>
      <c r="B125" s="145" t="n"/>
      <c r="C125" s="145" t="n"/>
      <c r="D125" s="158" t="n"/>
      <c r="E125" s="20" t="n">
        <v>4560.32</v>
      </c>
      <c r="F125" s="21" t="n">
        <v>0.0155</v>
      </c>
      <c r="G125" s="41" t="n"/>
    </row>
    <row r="126">
      <c r="A126" s="38" t="inlineStr">
        <is>
          <t>Accrued Interest</t>
        </is>
      </c>
      <c r="B126" s="17" t="n"/>
      <c r="C126" s="17" t="n"/>
      <c r="D126" s="156" t="n"/>
      <c r="E126" s="7" t="n">
        <v>0.6835477</v>
      </c>
      <c r="F126" s="59" t="inlineStr">
        <is>
          <t>$0.00%</t>
        </is>
      </c>
      <c r="G126" s="39" t="n"/>
    </row>
    <row r="127">
      <c r="A127" s="38" t="inlineStr">
        <is>
          <t>Net Receivables/(Payables)</t>
        </is>
      </c>
      <c r="B127" s="17" t="n"/>
      <c r="C127" s="17" t="n"/>
      <c r="D127" s="156" t="n"/>
      <c r="E127" s="159" t="n">
        <v>-564.9635477</v>
      </c>
      <c r="F127" s="160" t="n">
        <v>-0.002002</v>
      </c>
      <c r="G127" s="39" t="n">
        <v>0.054709</v>
      </c>
    </row>
    <row r="128">
      <c r="A128" s="45" t="inlineStr">
        <is>
          <t>GRAND TOTAL</t>
        </is>
      </c>
      <c r="B128" s="19" t="n"/>
      <c r="C128" s="19" t="n"/>
      <c r="D128" s="161" t="n"/>
      <c r="E128" s="14" t="n">
        <v>294002.35</v>
      </c>
      <c r="F128" s="15" t="n">
        <v>1</v>
      </c>
      <c r="G128" s="46" t="n"/>
    </row>
    <row r="129">
      <c r="A129" s="29" t="n"/>
      <c r="G129" s="30" t="n"/>
    </row>
    <row r="130">
      <c r="A130" s="47" t="inlineStr">
        <is>
          <t xml:space="preserve">$ Less than 0.01% of Net Asset Value </t>
        </is>
      </c>
      <c r="G130" s="30" t="n"/>
    </row>
    <row r="131">
      <c r="A131" s="29" t="n"/>
      <c r="G131" s="30" t="n"/>
    </row>
    <row r="132">
      <c r="A132" s="47" t="inlineStr">
        <is>
          <t>Notes:</t>
        </is>
      </c>
      <c r="G132" s="30" t="n"/>
    </row>
    <row r="133">
      <c r="A133" s="48" t="inlineStr">
        <is>
          <t>1. Security in default beyond its maturiy date</t>
        </is>
      </c>
      <c r="B133" s="49" t="inlineStr">
        <is>
          <t>NIL</t>
        </is>
      </c>
      <c r="G133" s="30" t="n"/>
    </row>
    <row r="134">
      <c r="A134" s="29" t="inlineStr">
        <is>
          <t>2. Net Asset Value (Rs. per unit)</t>
        </is>
      </c>
      <c r="G134" s="30" t="n"/>
    </row>
    <row r="135">
      <c r="A135" s="29" t="inlineStr">
        <is>
          <t>Plan /option (Face Value 10)</t>
        </is>
      </c>
      <c r="B135" s="49" t="inlineStr">
        <is>
          <t>As on</t>
        </is>
      </c>
      <c r="C135" s="49" t="inlineStr">
        <is>
          <t>As on</t>
        </is>
      </c>
      <c r="G135" s="30" t="n"/>
    </row>
    <row r="136">
      <c r="A136" s="29" t="n"/>
      <c r="B136" s="50" t="n">
        <v>45747</v>
      </c>
      <c r="C136" s="50" t="n">
        <v>45930</v>
      </c>
      <c r="G136" s="30" t="n"/>
    </row>
    <row r="137">
      <c r="A137" s="29" t="inlineStr">
        <is>
          <t>Direct Plan  Growth Option</t>
        </is>
      </c>
      <c r="B137" t="n">
        <v>13.9736</v>
      </c>
      <c r="C137" t="n">
        <v>15.0644</v>
      </c>
      <c r="G137" s="51" t="n"/>
    </row>
    <row r="138">
      <c r="A138" s="29" t="inlineStr">
        <is>
          <t>Direct Plan IDCW Option</t>
        </is>
      </c>
      <c r="B138" t="n">
        <v>13.9736</v>
      </c>
      <c r="C138" t="n">
        <v>15.0644</v>
      </c>
      <c r="G138" s="51" t="n"/>
    </row>
    <row r="139">
      <c r="A139" s="29" t="inlineStr">
        <is>
          <t>Regular Plan  Growth Option</t>
        </is>
      </c>
      <c r="B139" t="n">
        <v>13.6521</v>
      </c>
      <c r="C139" t="n">
        <v>14.6078</v>
      </c>
      <c r="G139" s="51" t="n"/>
    </row>
    <row r="140">
      <c r="A140" s="29" t="inlineStr">
        <is>
          <t>Regular Plan IDCW Option</t>
        </is>
      </c>
      <c r="B140" t="n">
        <v>13.6521</v>
      </c>
      <c r="C140" t="n">
        <v>14.6078</v>
      </c>
      <c r="G140" s="51" t="n"/>
    </row>
    <row r="141">
      <c r="A141" s="29" t="n"/>
      <c r="G141" s="51" t="n"/>
    </row>
    <row r="142">
      <c r="A142" s="29" t="inlineStr">
        <is>
          <t xml:space="preserve">3. Total Dividend (Net) declared during the half year period </t>
        </is>
      </c>
      <c r="B142" s="49" t="inlineStr">
        <is>
          <t>NIL</t>
        </is>
      </c>
      <c r="G142" s="30" t="n"/>
    </row>
    <row r="143">
      <c r="A143" s="29" t="inlineStr">
        <is>
          <t>4. Bonus was declared during the half year period</t>
        </is>
      </c>
      <c r="B143" s="49" t="inlineStr">
        <is>
          <t>NIL</t>
        </is>
      </c>
      <c r="G143" s="30" t="n"/>
    </row>
    <row r="144">
      <c r="A144" s="48" t="inlineStr">
        <is>
          <t>5. Investment in Repo of Corporate Debt Securities as at September 30, 2025</t>
        </is>
      </c>
      <c r="B144" s="49" t="inlineStr">
        <is>
          <t>NIL</t>
        </is>
      </c>
      <c r="G144" s="30" t="n"/>
    </row>
    <row r="145">
      <c r="A145" s="48" t="inlineStr">
        <is>
          <t>6. Investment in foreign securities/ADRs/GDRs as at September 30,2025</t>
        </is>
      </c>
      <c r="B145" s="49" t="inlineStr">
        <is>
          <t>NIL</t>
        </is>
      </c>
      <c r="G145" s="30" t="n"/>
    </row>
    <row r="146">
      <c r="A146" s="29" t="inlineStr">
        <is>
          <t>7. Portfolio Turnover Ratio</t>
        </is>
      </c>
      <c r="B146" s="52" t="n">
        <v>0.4323</v>
      </c>
      <c r="G146" s="30" t="n"/>
    </row>
    <row r="147" ht="32.15" customHeight="1">
      <c r="A147" s="48" t="inlineStr">
        <is>
          <t>8. Total gross exposure to derivative instruments (excluding reversed positions) as at September 30, 2025 (Rs. in Lakhs)</t>
        </is>
      </c>
      <c r="B147" s="49" t="inlineStr">
        <is>
          <t>NIL</t>
        </is>
      </c>
      <c r="G147" s="30" t="n"/>
    </row>
    <row r="148" ht="29" customHeight="1">
      <c r="A148" s="48" t="inlineStr">
        <is>
          <t>9. Margin Deposits includes Margin money placed on derivatives other than margin money placed with bank</t>
        </is>
      </c>
      <c r="B148" s="49" t="inlineStr">
        <is>
          <t>NIL</t>
        </is>
      </c>
      <c r="G148" s="30" t="n"/>
    </row>
    <row r="149" ht="29" customHeight="1">
      <c r="A149" s="48" t="inlineStr">
        <is>
          <t>10. Value of investment made by other schemes under same management (Rs. In Lakhs)</t>
        </is>
      </c>
      <c r="B149" s="49" t="inlineStr">
        <is>
          <t>NIL</t>
        </is>
      </c>
      <c r="G149" s="30" t="n"/>
    </row>
    <row r="150">
      <c r="A150" s="48" t="inlineStr">
        <is>
          <t>11. Number of instance of deviation In valuation of securities</t>
        </is>
      </c>
      <c r="B150" s="49" t="inlineStr">
        <is>
          <t>NIL</t>
        </is>
      </c>
      <c r="G150" s="30" t="n"/>
    </row>
    <row r="151" ht="15" customHeight="1" thickBot="1">
      <c r="A151" s="54" t="inlineStr">
        <is>
          <t>12. Total value and percentage of illiquid equity shares / securities</t>
        </is>
      </c>
      <c r="B151" s="55" t="inlineStr">
        <is>
          <t>NIL</t>
        </is>
      </c>
      <c r="C151" s="56" t="n"/>
      <c r="D151" s="56" t="n"/>
      <c r="E151" s="56" t="n"/>
      <c r="F151" s="56" t="n"/>
      <c r="G151" s="57" t="n"/>
    </row>
    <row r="153" ht="70" customHeight="1">
      <c r="A153" s="177" t="inlineStr">
        <is>
          <t>Scheme Name</t>
        </is>
      </c>
      <c r="B153" s="177" t="inlineStr">
        <is>
          <t>Risk- O - Meter</t>
        </is>
      </c>
      <c r="C153" s="177" t="inlineStr">
        <is>
          <t>Benchmark of the Scheme</t>
        </is>
      </c>
      <c r="D153" s="177" t="inlineStr">
        <is>
          <t>Benchmark Risk-o-meter</t>
        </is>
      </c>
    </row>
    <row r="154" ht="70" customHeight="1">
      <c r="A154" s="177" t="inlineStr">
        <is>
          <t>Edelweiss Multi Cap Fund</t>
        </is>
      </c>
      <c r="B154" s="177" t="n"/>
      <c r="C154" s="177" t="inlineStr">
        <is>
          <t>Nifty 500 MultiCap 50:25:25 TRI</t>
        </is>
      </c>
      <c r="D154" s="177" t="n"/>
      <c r="E154" t="inlineStr"/>
    </row>
  </sheetData>
  <mergeCells count="2">
    <mergeCell ref="A3:G3"/>
    <mergeCell ref="A4:G4"/>
  </mergeCells>
  <pageMargins left="0.7" right="0.7" top="0.75" bottom="0.75" header="0.3" footer="0.3"/>
  <pageSetup orientation="portrait" horizontalDpi="300" verticalDpi="300"/>
  <drawing xmlns:r="http://schemas.openxmlformats.org/officeDocument/2006/relationships" r:id="rId1"/>
</worksheet>
</file>

<file path=xl/worksheets/sheet54.xml><?xml version="1.0" encoding="utf-8"?>
<worksheet xmlns="http://schemas.openxmlformats.org/spreadsheetml/2006/main">
  <sheetPr>
    <outlinePr summaryBelow="1" summaryRight="1"/>
    <pageSetUpPr/>
  </sheetPr>
  <dimension ref="A1:H146"/>
  <sheetViews>
    <sheetView showGridLines="0" workbookViewId="0">
      <pane ySplit="6" topLeftCell="A7" activePane="bottomLeft" state="frozen"/>
      <selection activeCell="A7" sqref="A7"/>
      <selection pane="bottomLeft" activeCell="A7" sqref="A7"/>
    </sheetView>
  </sheetViews>
  <sheetFormatPr baseColWidth="8" defaultRowHeight="14.5"/>
  <cols>
    <col width="68.54296875" customWidth="1" min="1" max="1"/>
    <col width="22" customWidth="1" min="2" max="2"/>
    <col width="42" bestFit="1" customWidth="1" min="3" max="3"/>
    <col width="22" customWidth="1" min="4" max="4"/>
    <col width="16.453125" customWidth="1" min="5" max="5"/>
    <col width="22" customWidth="1" min="6" max="6"/>
    <col width="6.1796875" bestFit="1" customWidth="1" style="2" min="7" max="7"/>
    <col width="70.26953125" bestFit="1" customWidth="1" min="12" max="12"/>
    <col width="10.81640625" bestFit="1" customWidth="1" min="13" max="13"/>
    <col width="10.54296875" bestFit="1" customWidth="1" min="14" max="14"/>
    <col width="12" bestFit="1" customWidth="1" min="15" max="15"/>
    <col width="12.54296875" customWidth="1" min="16" max="16"/>
  </cols>
  <sheetData>
    <row r="1">
      <c r="A1" s="85" t="inlineStr">
        <is>
          <t>Edelweiss Mutual Fund</t>
        </is>
      </c>
    </row>
    <row r="2" ht="29.5" customHeight="1" thickBot="1">
      <c r="A2" s="86" t="inlineStr">
        <is>
          <t xml:space="preserve">Edelweiss House, 10th Floor, Off. C.S.T. Road, Kalina, Santacruz (E), Mumbai 400098, Maharashtra  </t>
        </is>
      </c>
    </row>
    <row r="3" ht="36.75" customHeight="1">
      <c r="A3" s="148" t="inlineStr">
        <is>
          <t>PORTFOLIO STATEMENT OF EDELWEISS MID CAP FUND AS ON SEPTEMBER 30, 2025</t>
        </is>
      </c>
      <c r="B3" s="149" t="n"/>
      <c r="C3" s="149" t="n"/>
      <c r="D3" s="149" t="n"/>
      <c r="E3" s="149" t="n"/>
      <c r="F3" s="149" t="n"/>
      <c r="G3" s="150" t="n"/>
      <c r="H3" s="28">
        <f>HYPERLINK("[EDEL_HY Portfolio 30-Sep-2025 Final.xlsx]Index!A1","Index")</f>
        <v/>
      </c>
    </row>
    <row r="4" ht="19.5" customHeight="1">
      <c r="A4" s="151" t="inlineStr">
        <is>
          <t>(An open ended equity scheme predominantly investing in mid cap stocks)</t>
        </is>
      </c>
      <c r="G4" s="51" t="n"/>
    </row>
    <row r="5">
      <c r="A5" s="29" t="n"/>
      <c r="G5" s="30" t="n"/>
    </row>
    <row r="6" ht="48" customHeight="1">
      <c r="A6" s="31" t="inlineStr">
        <is>
          <t>Name of the Instrument</t>
        </is>
      </c>
      <c r="B6" s="32" t="inlineStr">
        <is>
          <t>ISIN</t>
        </is>
      </c>
      <c r="C6" s="32" t="inlineStr">
        <is>
          <t>Rating/Industry</t>
        </is>
      </c>
      <c r="D6" s="152" t="inlineStr">
        <is>
          <t>Quantity</t>
        </is>
      </c>
      <c r="E6" s="34" t="inlineStr">
        <is>
          <t>Market/Fair Value(Rs. In Lacs)</t>
        </is>
      </c>
      <c r="F6" s="34" t="inlineStr">
        <is>
          <t>% to Net Assets</t>
        </is>
      </c>
      <c r="G6" s="35" t="inlineStr">
        <is>
          <t>YIELD</t>
        </is>
      </c>
    </row>
    <row r="7">
      <c r="A7" s="36" t="n"/>
      <c r="B7" s="16" t="n"/>
      <c r="C7" s="16" t="n"/>
      <c r="D7" s="153" t="n"/>
      <c r="E7" s="154" t="n"/>
      <c r="F7" s="155" t="n"/>
      <c r="G7" s="37" t="n"/>
    </row>
    <row r="8">
      <c r="A8" s="40" t="inlineStr">
        <is>
          <t>Equity &amp; Equity related</t>
        </is>
      </c>
      <c r="B8" s="17" t="n"/>
      <c r="C8" s="17" t="n"/>
      <c r="D8" s="156" t="n"/>
      <c r="E8" s="7" t="n"/>
      <c r="F8" s="8" t="n"/>
      <c r="G8" s="39" t="n"/>
    </row>
    <row r="9">
      <c r="A9" s="40" t="inlineStr">
        <is>
          <t>(a)Listed / Awaiting listing on Stock Exchanges</t>
        </is>
      </c>
      <c r="B9" s="17" t="n"/>
      <c r="C9" s="17" t="n"/>
      <c r="D9" s="156" t="n"/>
      <c r="E9" s="7" t="n"/>
      <c r="F9" s="8" t="n"/>
      <c r="G9" s="39" t="n"/>
    </row>
    <row r="10">
      <c r="A10" s="38" t="inlineStr">
        <is>
          <t>Max Healthcare Institute Ltd.</t>
        </is>
      </c>
      <c r="B10" s="17" t="inlineStr">
        <is>
          <t>INE027H01010</t>
        </is>
      </c>
      <c r="C10" s="17" t="inlineStr">
        <is>
          <t>Healthcare Services</t>
        </is>
      </c>
      <c r="D10" s="156" t="n">
        <v>3233799</v>
      </c>
      <c r="E10" s="7" t="n">
        <v>36047.16</v>
      </c>
      <c r="F10" s="8" t="n">
        <v>0.0307</v>
      </c>
      <c r="G10" s="39" t="n"/>
    </row>
    <row r="11">
      <c r="A11" s="38" t="inlineStr">
        <is>
          <t>Coforge Ltd.</t>
        </is>
      </c>
      <c r="B11" s="17" t="inlineStr">
        <is>
          <t>INE591G01025</t>
        </is>
      </c>
      <c r="C11" s="17" t="inlineStr">
        <is>
          <t>IT - Software</t>
        </is>
      </c>
      <c r="D11" s="156" t="n">
        <v>1978522</v>
      </c>
      <c r="E11" s="7" t="n">
        <v>31478.29</v>
      </c>
      <c r="F11" s="8" t="n">
        <v>0.0268</v>
      </c>
      <c r="G11" s="39" t="n"/>
    </row>
    <row r="12">
      <c r="A12" s="38" t="inlineStr">
        <is>
          <t>Persistent Systems Ltd.</t>
        </is>
      </c>
      <c r="B12" s="17" t="inlineStr">
        <is>
          <t>INE262H01021</t>
        </is>
      </c>
      <c r="C12" s="17" t="inlineStr">
        <is>
          <t>IT - Software</t>
        </is>
      </c>
      <c r="D12" s="156" t="n">
        <v>588550</v>
      </c>
      <c r="E12" s="7" t="n">
        <v>28382.82</v>
      </c>
      <c r="F12" s="8" t="n">
        <v>0.0242</v>
      </c>
      <c r="G12" s="39" t="n"/>
    </row>
    <row r="13">
      <c r="A13" s="38" t="inlineStr">
        <is>
          <t>Fortis Healthcare Ltd.</t>
        </is>
      </c>
      <c r="B13" s="17" t="inlineStr">
        <is>
          <t>INE061F01013</t>
        </is>
      </c>
      <c r="C13" s="17" t="inlineStr">
        <is>
          <t>Healthcare Services</t>
        </is>
      </c>
      <c r="D13" s="156" t="n">
        <v>2865466</v>
      </c>
      <c r="E13" s="7" t="n">
        <v>27789.29</v>
      </c>
      <c r="F13" s="8" t="n">
        <v>0.0237</v>
      </c>
      <c r="G13" s="39" t="n"/>
    </row>
    <row r="14">
      <c r="A14" s="38" t="inlineStr">
        <is>
          <t>PB Fintech Ltd.</t>
        </is>
      </c>
      <c r="B14" s="17" t="inlineStr">
        <is>
          <t>INE417T01026</t>
        </is>
      </c>
      <c r="C14" s="17" t="inlineStr">
        <is>
          <t>Financial Technology (Fintech)</t>
        </is>
      </c>
      <c r="D14" s="156" t="n">
        <v>1559919</v>
      </c>
      <c r="E14" s="7" t="n">
        <v>26549.82</v>
      </c>
      <c r="F14" s="8" t="n">
        <v>0.0226</v>
      </c>
      <c r="G14" s="39" t="n"/>
    </row>
    <row r="15">
      <c r="A15" s="38" t="inlineStr">
        <is>
          <t>UNO Minda Ltd.</t>
        </is>
      </c>
      <c r="B15" s="17" t="inlineStr">
        <is>
          <t>INE405E01023</t>
        </is>
      </c>
      <c r="C15" s="17" t="inlineStr">
        <is>
          <t>Auto Components</t>
        </is>
      </c>
      <c r="D15" s="156" t="n">
        <v>1981889</v>
      </c>
      <c r="E15" s="7" t="n">
        <v>25740.77</v>
      </c>
      <c r="F15" s="8" t="n">
        <v>0.0219</v>
      </c>
      <c r="G15" s="39" t="n"/>
    </row>
    <row r="16">
      <c r="A16" s="38" t="inlineStr">
        <is>
          <t>Indian Bank</t>
        </is>
      </c>
      <c r="B16" s="17" t="inlineStr">
        <is>
          <t>INE562A01011</t>
        </is>
      </c>
      <c r="C16" s="17" t="inlineStr">
        <is>
          <t>Banks</t>
        </is>
      </c>
      <c r="D16" s="156" t="n">
        <v>3355391</v>
      </c>
      <c r="E16" s="7" t="n">
        <v>25188.92</v>
      </c>
      <c r="F16" s="8" t="n">
        <v>0.0215</v>
      </c>
      <c r="G16" s="39" t="n"/>
    </row>
    <row r="17">
      <c r="A17" s="38" t="inlineStr">
        <is>
          <t>Solar Industries India Ltd.</t>
        </is>
      </c>
      <c r="B17" s="17" t="inlineStr">
        <is>
          <t>INE343H01029</t>
        </is>
      </c>
      <c r="C17" s="17" t="inlineStr">
        <is>
          <t>Chemicals &amp; Petrochemicals</t>
        </is>
      </c>
      <c r="D17" s="156" t="n">
        <v>180547</v>
      </c>
      <c r="E17" s="7" t="n">
        <v>24059.69</v>
      </c>
      <c r="F17" s="8" t="n">
        <v>0.0205</v>
      </c>
      <c r="G17" s="39" t="n"/>
    </row>
    <row r="18">
      <c r="A18" s="38" t="inlineStr">
        <is>
          <t>Dixon Technologies (India) Ltd.</t>
        </is>
      </c>
      <c r="B18" s="17" t="inlineStr">
        <is>
          <t>INE935N01020</t>
        </is>
      </c>
      <c r="C18" s="17" t="inlineStr">
        <is>
          <t>Consumer Durables</t>
        </is>
      </c>
      <c r="D18" s="156" t="n">
        <v>146827</v>
      </c>
      <c r="E18" s="7" t="n">
        <v>23965.1</v>
      </c>
      <c r="F18" s="8" t="n">
        <v>0.0204</v>
      </c>
      <c r="G18" s="39" t="n"/>
    </row>
    <row r="19">
      <c r="A19" s="38" t="inlineStr">
        <is>
          <t>CG Power and Industrial Solutions Ltd.</t>
        </is>
      </c>
      <c r="B19" s="17" t="inlineStr">
        <is>
          <t>INE067A01029</t>
        </is>
      </c>
      <c r="C19" s="17" t="inlineStr">
        <is>
          <t>Electrical Equipment</t>
        </is>
      </c>
      <c r="D19" s="156" t="n">
        <v>3218245</v>
      </c>
      <c r="E19" s="7" t="n">
        <v>23845.59</v>
      </c>
      <c r="F19" s="8" t="n">
        <v>0.0203</v>
      </c>
      <c r="G19" s="39" t="n"/>
    </row>
    <row r="20">
      <c r="A20" s="38" t="inlineStr">
        <is>
          <t>Marico Ltd.</t>
        </is>
      </c>
      <c r="B20" s="17" t="inlineStr">
        <is>
          <t>INE196A01026</t>
        </is>
      </c>
      <c r="C20" s="17" t="inlineStr">
        <is>
          <t>Agricultural Food &amp; other Products</t>
        </is>
      </c>
      <c r="D20" s="156" t="n">
        <v>3377095</v>
      </c>
      <c r="E20" s="7" t="n">
        <v>23551.86</v>
      </c>
      <c r="F20" s="8" t="n">
        <v>0.0201</v>
      </c>
      <c r="G20" s="39" t="n"/>
    </row>
    <row r="21">
      <c r="A21" s="38" t="inlineStr">
        <is>
          <t>HDFC Asset Management Company Ltd.</t>
        </is>
      </c>
      <c r="B21" s="17" t="inlineStr">
        <is>
          <t>INE127D01025</t>
        </is>
      </c>
      <c r="C21" s="17" t="inlineStr">
        <is>
          <t>Capital Markets</t>
        </is>
      </c>
      <c r="D21" s="156" t="n">
        <v>408632</v>
      </c>
      <c r="E21" s="7" t="n">
        <v>22607.57</v>
      </c>
      <c r="F21" s="8" t="n">
        <v>0.0193</v>
      </c>
      <c r="G21" s="39" t="n"/>
    </row>
    <row r="22">
      <c r="A22" s="38" t="inlineStr">
        <is>
          <t>Cummins India Ltd.</t>
        </is>
      </c>
      <c r="B22" s="17" t="inlineStr">
        <is>
          <t>INE298A01020</t>
        </is>
      </c>
      <c r="C22" s="17" t="inlineStr">
        <is>
          <t>Industrial Products</t>
        </is>
      </c>
      <c r="D22" s="156" t="n">
        <v>541360</v>
      </c>
      <c r="E22" s="7" t="n">
        <v>21256.5</v>
      </c>
      <c r="F22" s="8" t="n">
        <v>0.0181</v>
      </c>
      <c r="G22" s="39" t="n"/>
    </row>
    <row r="23">
      <c r="A23" s="38" t="inlineStr">
        <is>
          <t>Vishal Mega Mart Ltd</t>
        </is>
      </c>
      <c r="B23" s="17" t="inlineStr">
        <is>
          <t>INE01EA01019</t>
        </is>
      </c>
      <c r="C23" s="17" t="inlineStr">
        <is>
          <t>Retailing</t>
        </is>
      </c>
      <c r="D23" s="156" t="n">
        <v>13455523</v>
      </c>
      <c r="E23" s="7" t="n">
        <v>20050.07</v>
      </c>
      <c r="F23" s="8" t="n">
        <v>0.0171</v>
      </c>
      <c r="G23" s="39" t="n"/>
    </row>
    <row r="24">
      <c r="A24" s="38" t="inlineStr">
        <is>
          <t>APL Apollo Tubes Ltd.</t>
        </is>
      </c>
      <c r="B24" s="17" t="inlineStr">
        <is>
          <t>INE702C01027</t>
        </is>
      </c>
      <c r="C24" s="17" t="inlineStr">
        <is>
          <t>Industrial Products</t>
        </is>
      </c>
      <c r="D24" s="156" t="n">
        <v>1169665</v>
      </c>
      <c r="E24" s="7" t="n">
        <v>19721.72</v>
      </c>
      <c r="F24" s="8" t="n">
        <v>0.0168</v>
      </c>
      <c r="G24" s="39" t="n"/>
    </row>
    <row r="25">
      <c r="A25" s="38" t="inlineStr">
        <is>
          <t>Lupin Ltd.</t>
        </is>
      </c>
      <c r="B25" s="17" t="inlineStr">
        <is>
          <t>INE326A01037</t>
        </is>
      </c>
      <c r="C25" s="17" t="inlineStr">
        <is>
          <t>Pharmaceuticals &amp; Biotechnology</t>
        </is>
      </c>
      <c r="D25" s="156" t="n">
        <v>1031626</v>
      </c>
      <c r="E25" s="7" t="n">
        <v>19717.47</v>
      </c>
      <c r="F25" s="8" t="n">
        <v>0.0168</v>
      </c>
      <c r="G25" s="39" t="n"/>
    </row>
    <row r="26">
      <c r="A26" s="38" t="inlineStr">
        <is>
          <t>Max Financial Services Ltd.</t>
        </is>
      </c>
      <c r="B26" s="17" t="inlineStr">
        <is>
          <t>INE180A01020</t>
        </is>
      </c>
      <c r="C26" s="17" t="inlineStr">
        <is>
          <t>Insurance</t>
        </is>
      </c>
      <c r="D26" s="156" t="n">
        <v>1218226</v>
      </c>
      <c r="E26" s="7" t="n">
        <v>19198.02</v>
      </c>
      <c r="F26" s="8" t="n">
        <v>0.0164</v>
      </c>
      <c r="G26" s="39" t="n"/>
    </row>
    <row r="27">
      <c r="A27" s="38" t="inlineStr">
        <is>
          <t>NMDC Ltd.</t>
        </is>
      </c>
      <c r="B27" s="17" t="inlineStr">
        <is>
          <t>INE584A01023</t>
        </is>
      </c>
      <c r="C27" s="17" t="inlineStr">
        <is>
          <t>Minerals &amp; Mining</t>
        </is>
      </c>
      <c r="D27" s="156" t="n">
        <v>25111505</v>
      </c>
      <c r="E27" s="7" t="n">
        <v>19172.63</v>
      </c>
      <c r="F27" s="8" t="n">
        <v>0.0163</v>
      </c>
      <c r="G27" s="39" t="n"/>
    </row>
    <row r="28">
      <c r="A28" s="38" t="inlineStr">
        <is>
          <t>Radico Khaitan Ltd.</t>
        </is>
      </c>
      <c r="B28" s="17" t="inlineStr">
        <is>
          <t>INE944F01028</t>
        </is>
      </c>
      <c r="C28" s="17" t="inlineStr">
        <is>
          <t>Beverages</t>
        </is>
      </c>
      <c r="D28" s="156" t="n">
        <v>657635</v>
      </c>
      <c r="E28" s="7" t="n">
        <v>18991.84</v>
      </c>
      <c r="F28" s="8" t="n">
        <v>0.0162</v>
      </c>
      <c r="G28" s="39" t="n"/>
    </row>
    <row r="29">
      <c r="A29" s="38" t="inlineStr">
        <is>
          <t>Page Industries Ltd.</t>
        </is>
      </c>
      <c r="B29" s="17" t="inlineStr">
        <is>
          <t>INE761H01022</t>
        </is>
      </c>
      <c r="C29" s="17" t="inlineStr">
        <is>
          <t>Textiles &amp; Apparels</t>
        </is>
      </c>
      <c r="D29" s="156" t="n">
        <v>45537</v>
      </c>
      <c r="E29" s="7" t="n">
        <v>18526.73</v>
      </c>
      <c r="F29" s="8" t="n">
        <v>0.0158</v>
      </c>
      <c r="G29" s="39" t="n"/>
    </row>
    <row r="30">
      <c r="A30" s="38" t="inlineStr">
        <is>
          <t>Sundaram Finance Ltd.</t>
        </is>
      </c>
      <c r="B30" s="17" t="inlineStr">
        <is>
          <t>INE660A01013</t>
        </is>
      </c>
      <c r="C30" s="17" t="inlineStr">
        <is>
          <t>Finance</t>
        </is>
      </c>
      <c r="D30" s="156" t="n">
        <v>411327</v>
      </c>
      <c r="E30" s="7" t="n">
        <v>18145.69</v>
      </c>
      <c r="F30" s="8" t="n">
        <v>0.0155</v>
      </c>
      <c r="G30" s="39" t="n"/>
    </row>
    <row r="31">
      <c r="A31" s="38" t="inlineStr">
        <is>
          <t>Jindal Stainless Ltd.</t>
        </is>
      </c>
      <c r="B31" s="17" t="inlineStr">
        <is>
          <t>INE220G01021</t>
        </is>
      </c>
      <c r="C31" s="17" t="inlineStr">
        <is>
          <t>Ferrous Metals</t>
        </is>
      </c>
      <c r="D31" s="156" t="n">
        <v>2439291</v>
      </c>
      <c r="E31" s="7" t="n">
        <v>17995.87</v>
      </c>
      <c r="F31" s="8" t="n">
        <v>0.0153</v>
      </c>
      <c r="G31" s="39" t="n"/>
    </row>
    <row r="32">
      <c r="A32" s="38" t="inlineStr">
        <is>
          <t>JK Cement Ltd.</t>
        </is>
      </c>
      <c r="B32" s="17" t="inlineStr">
        <is>
          <t>INE823G01014</t>
        </is>
      </c>
      <c r="C32" s="17" t="inlineStr">
        <is>
          <t>Cement &amp; Cement Products</t>
        </is>
      </c>
      <c r="D32" s="156" t="n">
        <v>280726</v>
      </c>
      <c r="E32" s="7" t="n">
        <v>17685.74</v>
      </c>
      <c r="F32" s="8" t="n">
        <v>0.0151</v>
      </c>
      <c r="G32" s="39" t="n"/>
    </row>
    <row r="33">
      <c r="A33" s="38" t="inlineStr">
        <is>
          <t>Multi Commodity Exchange Of India Ltd.</t>
        </is>
      </c>
      <c r="B33" s="17" t="inlineStr">
        <is>
          <t>INE745G01035</t>
        </is>
      </c>
      <c r="C33" s="17" t="inlineStr">
        <is>
          <t>Capital Markets</t>
        </is>
      </c>
      <c r="D33" s="156" t="n">
        <v>216644</v>
      </c>
      <c r="E33" s="7" t="n">
        <v>16889.57</v>
      </c>
      <c r="F33" s="8" t="n">
        <v>0.0144</v>
      </c>
      <c r="G33" s="39" t="n"/>
    </row>
    <row r="34">
      <c r="A34" s="38" t="inlineStr">
        <is>
          <t>AU Small Finance Bank Ltd.</t>
        </is>
      </c>
      <c r="B34" s="17" t="inlineStr">
        <is>
          <t>INE949L01017</t>
        </is>
      </c>
      <c r="C34" s="17" t="inlineStr">
        <is>
          <t>Banks</t>
        </is>
      </c>
      <c r="D34" s="156" t="n">
        <v>2302919</v>
      </c>
      <c r="E34" s="7" t="n">
        <v>16843.55</v>
      </c>
      <c r="F34" s="8" t="n">
        <v>0.0144</v>
      </c>
      <c r="G34" s="39" t="n"/>
    </row>
    <row r="35">
      <c r="A35" s="38" t="inlineStr">
        <is>
          <t>KEI Industries Ltd.</t>
        </is>
      </c>
      <c r="B35" s="17" t="inlineStr">
        <is>
          <t>INE878B01027</t>
        </is>
      </c>
      <c r="C35" s="17" t="inlineStr">
        <is>
          <t>Industrial Products</t>
        </is>
      </c>
      <c r="D35" s="156" t="n">
        <v>412096</v>
      </c>
      <c r="E35" s="7" t="n">
        <v>16740.58</v>
      </c>
      <c r="F35" s="8" t="n">
        <v>0.0143</v>
      </c>
      <c r="G35" s="39" t="n"/>
    </row>
    <row r="36">
      <c r="A36" s="38" t="inlineStr">
        <is>
          <t>Jubilant Foodworks Ltd.</t>
        </is>
      </c>
      <c r="B36" s="17" t="inlineStr">
        <is>
          <t>INE797F01020</t>
        </is>
      </c>
      <c r="C36" s="17" t="inlineStr">
        <is>
          <t>Leisure Services</t>
        </is>
      </c>
      <c r="D36" s="156" t="n">
        <v>2645805</v>
      </c>
      <c r="E36" s="7" t="n">
        <v>16335.2</v>
      </c>
      <c r="F36" s="8" t="n">
        <v>0.0139</v>
      </c>
      <c r="G36" s="39" t="n"/>
    </row>
    <row r="37">
      <c r="A37" s="38" t="inlineStr">
        <is>
          <t>The Indian Hotels Company Ltd.</t>
        </is>
      </c>
      <c r="B37" s="17" t="inlineStr">
        <is>
          <t>INE053A01029</t>
        </is>
      </c>
      <c r="C37" s="17" t="inlineStr">
        <is>
          <t>Leisure Services</t>
        </is>
      </c>
      <c r="D37" s="156" t="n">
        <v>2260186</v>
      </c>
      <c r="E37" s="7" t="n">
        <v>16280.12</v>
      </c>
      <c r="F37" s="8" t="n">
        <v>0.0139</v>
      </c>
      <c r="G37" s="39" t="n"/>
    </row>
    <row r="38">
      <c r="A38" s="38" t="inlineStr">
        <is>
          <t>Ashok Leyland Ltd.</t>
        </is>
      </c>
      <c r="B38" s="17" t="inlineStr">
        <is>
          <t>INE208A01029</t>
        </is>
      </c>
      <c r="C38" s="17" t="inlineStr">
        <is>
          <t>Agricultural, Commercial &amp; Construction Vehicles</t>
        </is>
      </c>
      <c r="D38" s="156" t="n">
        <v>11178048</v>
      </c>
      <c r="E38" s="7" t="n">
        <v>15947.72</v>
      </c>
      <c r="F38" s="8" t="n">
        <v>0.0136</v>
      </c>
      <c r="G38" s="39" t="n"/>
    </row>
    <row r="39">
      <c r="A39" s="38" t="inlineStr">
        <is>
          <t>The Federal Bank Ltd.</t>
        </is>
      </c>
      <c r="B39" s="17" t="inlineStr">
        <is>
          <t>INE171A01029</t>
        </is>
      </c>
      <c r="C39" s="17" t="inlineStr">
        <is>
          <t>Banks</t>
        </is>
      </c>
      <c r="D39" s="156" t="n">
        <v>7948373</v>
      </c>
      <c r="E39" s="7" t="n">
        <v>15334.8</v>
      </c>
      <c r="F39" s="8" t="n">
        <v>0.0131</v>
      </c>
      <c r="G39" s="39" t="n"/>
    </row>
    <row r="40">
      <c r="A40" s="38" t="inlineStr">
        <is>
          <t>IPCA Laboratories Ltd.</t>
        </is>
      </c>
      <c r="B40" s="17" t="inlineStr">
        <is>
          <t>INE571A01038</t>
        </is>
      </c>
      <c r="C40" s="17" t="inlineStr">
        <is>
          <t>Pharmaceuticals &amp; Biotechnology</t>
        </is>
      </c>
      <c r="D40" s="156" t="n">
        <v>1137434</v>
      </c>
      <c r="E40" s="7" t="n">
        <v>15230.24</v>
      </c>
      <c r="F40" s="8" t="n">
        <v>0.013</v>
      </c>
      <c r="G40" s="39" t="n"/>
    </row>
    <row r="41">
      <c r="A41" s="38" t="inlineStr">
        <is>
          <t>Endurance Technologies Ltd.</t>
        </is>
      </c>
      <c r="B41" s="17" t="inlineStr">
        <is>
          <t>INE913H01037</t>
        </is>
      </c>
      <c r="C41" s="17" t="inlineStr">
        <is>
          <t>Auto Components</t>
        </is>
      </c>
      <c r="D41" s="156" t="n">
        <v>554006</v>
      </c>
      <c r="E41" s="7" t="n">
        <v>15209.68</v>
      </c>
      <c r="F41" s="8" t="n">
        <v>0.013</v>
      </c>
      <c r="G41" s="39" t="n"/>
    </row>
    <row r="42">
      <c r="A42" s="38" t="inlineStr">
        <is>
          <t>Bharat Electronics Ltd.</t>
        </is>
      </c>
      <c r="B42" s="17" t="inlineStr">
        <is>
          <t>INE263A01024</t>
        </is>
      </c>
      <c r="C42" s="17" t="inlineStr">
        <is>
          <t>Aerospace &amp; Defense</t>
        </is>
      </c>
      <c r="D42" s="156" t="n">
        <v>3676981</v>
      </c>
      <c r="E42" s="7" t="n">
        <v>14853.16</v>
      </c>
      <c r="F42" s="8" t="n">
        <v>0.0127</v>
      </c>
      <c r="G42" s="39" t="n"/>
    </row>
    <row r="43">
      <c r="A43" s="38" t="inlineStr">
        <is>
          <t>Muthoot Finance Ltd.</t>
        </is>
      </c>
      <c r="B43" s="17" t="inlineStr">
        <is>
          <t>INE414G01012</t>
        </is>
      </c>
      <c r="C43" s="17" t="inlineStr">
        <is>
          <t>Finance</t>
        </is>
      </c>
      <c r="D43" s="156" t="n">
        <v>481027</v>
      </c>
      <c r="E43" s="7" t="n">
        <v>14801.68</v>
      </c>
      <c r="F43" s="8" t="n">
        <v>0.0126</v>
      </c>
      <c r="G43" s="39" t="n"/>
    </row>
    <row r="44">
      <c r="A44" s="38" t="inlineStr">
        <is>
          <t>SRF Ltd.</t>
        </is>
      </c>
      <c r="B44" s="17" t="inlineStr">
        <is>
          <t>INE647A01010</t>
        </is>
      </c>
      <c r="C44" s="17" t="inlineStr">
        <is>
          <t>Chemicals &amp; Petrochemicals</t>
        </is>
      </c>
      <c r="D44" s="156" t="n">
        <v>508375</v>
      </c>
      <c r="E44" s="7" t="n">
        <v>14354.48</v>
      </c>
      <c r="F44" s="8" t="n">
        <v>0.0122</v>
      </c>
      <c r="G44" s="39" t="n"/>
    </row>
    <row r="45">
      <c r="A45" s="38" t="inlineStr">
        <is>
          <t>Mankind Pharma Ltd.</t>
        </is>
      </c>
      <c r="B45" s="17" t="inlineStr">
        <is>
          <t>INE634S01028</t>
        </is>
      </c>
      <c r="C45" s="17" t="inlineStr">
        <is>
          <t>Pharmaceuticals &amp; Biotechnology</t>
        </is>
      </c>
      <c r="D45" s="156" t="n">
        <v>583947</v>
      </c>
      <c r="E45" s="7" t="n">
        <v>14223.2</v>
      </c>
      <c r="F45" s="8" t="n">
        <v>0.0121</v>
      </c>
      <c r="G45" s="39" t="n"/>
    </row>
    <row r="46">
      <c r="A46" s="38" t="inlineStr">
        <is>
          <t>Hindustan Petroleum Corporation Ltd.</t>
        </is>
      </c>
      <c r="B46" s="17" t="inlineStr">
        <is>
          <t>INE094A01015</t>
        </is>
      </c>
      <c r="C46" s="17" t="inlineStr">
        <is>
          <t>Petroleum Products</t>
        </is>
      </c>
      <c r="D46" s="156" t="n">
        <v>3194692</v>
      </c>
      <c r="E46" s="7" t="n">
        <v>14165.26</v>
      </c>
      <c r="F46" s="8" t="n">
        <v>0.0121</v>
      </c>
      <c r="G46" s="39" t="n"/>
    </row>
    <row r="47">
      <c r="A47" s="38" t="inlineStr">
        <is>
          <t>Oil India Ltd.</t>
        </is>
      </c>
      <c r="B47" s="17" t="inlineStr">
        <is>
          <t>INE274J01014</t>
        </is>
      </c>
      <c r="C47" s="17" t="inlineStr">
        <is>
          <t>Oil</t>
        </is>
      </c>
      <c r="D47" s="156" t="n">
        <v>3406740</v>
      </c>
      <c r="E47" s="7" t="n">
        <v>14097.09</v>
      </c>
      <c r="F47" s="8" t="n">
        <v>0.012</v>
      </c>
      <c r="G47" s="39" t="n"/>
    </row>
    <row r="48">
      <c r="A48" s="38" t="inlineStr">
        <is>
          <t>GE Vernova T&amp;D India Limited</t>
        </is>
      </c>
      <c r="B48" s="17" t="inlineStr">
        <is>
          <t>INE200A01026</t>
        </is>
      </c>
      <c r="C48" s="17" t="inlineStr">
        <is>
          <t>Electrical Equipment</t>
        </is>
      </c>
      <c r="D48" s="156" t="n">
        <v>468008</v>
      </c>
      <c r="E48" s="7" t="n">
        <v>13855.38</v>
      </c>
      <c r="F48" s="8" t="n">
        <v>0.0118</v>
      </c>
      <c r="G48" s="39" t="n"/>
    </row>
    <row r="49">
      <c r="A49" s="38" t="inlineStr">
        <is>
          <t>Godrej Properties Ltd.</t>
        </is>
      </c>
      <c r="B49" s="17" t="inlineStr">
        <is>
          <t>INE484J01027</t>
        </is>
      </c>
      <c r="C49" s="17" t="inlineStr">
        <is>
          <t>Realty</t>
        </is>
      </c>
      <c r="D49" s="156" t="n">
        <v>670377</v>
      </c>
      <c r="E49" s="7" t="n">
        <v>13198.38</v>
      </c>
      <c r="F49" s="8" t="n">
        <v>0.0113</v>
      </c>
      <c r="G49" s="39" t="n"/>
    </row>
    <row r="50">
      <c r="A50" s="38" t="inlineStr">
        <is>
          <t>Cholamandalam Investment &amp; Finance Company Ltd.</t>
        </is>
      </c>
      <c r="B50" s="17" t="inlineStr">
        <is>
          <t>INE121A01024</t>
        </is>
      </c>
      <c r="C50" s="17" t="inlineStr">
        <is>
          <t>Finance</t>
        </is>
      </c>
      <c r="D50" s="156" t="n">
        <v>737628</v>
      </c>
      <c r="E50" s="7" t="n">
        <v>11881.71</v>
      </c>
      <c r="F50" s="8" t="n">
        <v>0.0101</v>
      </c>
      <c r="G50" s="39" t="n"/>
    </row>
    <row r="51">
      <c r="A51" s="38" t="inlineStr">
        <is>
          <t>Home First Finance Company India Ltd.</t>
        </is>
      </c>
      <c r="B51" s="17" t="inlineStr">
        <is>
          <t>INE481N01025</t>
        </is>
      </c>
      <c r="C51" s="17" t="inlineStr">
        <is>
          <t>Finance</t>
        </is>
      </c>
      <c r="D51" s="156" t="n">
        <v>955902</v>
      </c>
      <c r="E51" s="7" t="n">
        <v>11623.77</v>
      </c>
      <c r="F51" s="8" t="n">
        <v>0.009900000000000001</v>
      </c>
      <c r="G51" s="39" t="n"/>
    </row>
    <row r="52">
      <c r="A52" s="38" t="inlineStr">
        <is>
          <t>Creditaccess Grameen Ltd.</t>
        </is>
      </c>
      <c r="B52" s="17" t="inlineStr">
        <is>
          <t>INE741K01010</t>
        </is>
      </c>
      <c r="C52" s="17" t="inlineStr">
        <is>
          <t>Finance</t>
        </is>
      </c>
      <c r="D52" s="156" t="n">
        <v>840907</v>
      </c>
      <c r="E52" s="7" t="n">
        <v>11379.15</v>
      </c>
      <c r="F52" s="8" t="n">
        <v>0.0097</v>
      </c>
      <c r="G52" s="39" t="n"/>
    </row>
    <row r="53">
      <c r="A53" s="38" t="inlineStr">
        <is>
          <t>Navin Fluorine International Ltd.</t>
        </is>
      </c>
      <c r="B53" s="17" t="inlineStr">
        <is>
          <t>INE048G01026</t>
        </is>
      </c>
      <c r="C53" s="17" t="inlineStr">
        <is>
          <t>Chemicals &amp; Petrochemicals</t>
        </is>
      </c>
      <c r="D53" s="156" t="n">
        <v>244609</v>
      </c>
      <c r="E53" s="7" t="n">
        <v>11304.6</v>
      </c>
      <c r="F53" s="8" t="n">
        <v>0.009599999999999999</v>
      </c>
      <c r="G53" s="39" t="n"/>
    </row>
    <row r="54">
      <c r="A54" s="38" t="inlineStr">
        <is>
          <t>HDB Financial Services Ltd.</t>
        </is>
      </c>
      <c r="B54" s="17" t="inlineStr">
        <is>
          <t>INE756I01012</t>
        </is>
      </c>
      <c r="C54" s="17" t="inlineStr">
        <is>
          <t>Finance</t>
        </is>
      </c>
      <c r="D54" s="156" t="n">
        <v>1476124</v>
      </c>
      <c r="E54" s="7" t="n">
        <v>11075.36</v>
      </c>
      <c r="F54" s="8" t="n">
        <v>0.0094</v>
      </c>
      <c r="G54" s="39" t="n"/>
    </row>
    <row r="55">
      <c r="A55" s="38" t="inlineStr">
        <is>
          <t>KFIN Technologies Ltd.</t>
        </is>
      </c>
      <c r="B55" s="17" t="inlineStr">
        <is>
          <t>INE138Y01010</t>
        </is>
      </c>
      <c r="C55" s="17" t="inlineStr">
        <is>
          <t>Capital Markets</t>
        </is>
      </c>
      <c r="D55" s="156" t="n">
        <v>1044621</v>
      </c>
      <c r="E55" s="7" t="n">
        <v>10986.28</v>
      </c>
      <c r="F55" s="8" t="n">
        <v>0.0094</v>
      </c>
      <c r="G55" s="39" t="n"/>
    </row>
    <row r="56">
      <c r="A56" s="38" t="inlineStr">
        <is>
          <t>City Union Bank Ltd.</t>
        </is>
      </c>
      <c r="B56" s="17" t="inlineStr">
        <is>
          <t>INE491A01021</t>
        </is>
      </c>
      <c r="C56" s="17" t="inlineStr">
        <is>
          <t>Banks</t>
        </is>
      </c>
      <c r="D56" s="156" t="n">
        <v>5124284</v>
      </c>
      <c r="E56" s="7" t="n">
        <v>10952.13</v>
      </c>
      <c r="F56" s="8" t="n">
        <v>0.009299999999999999</v>
      </c>
      <c r="G56" s="39" t="n"/>
    </row>
    <row r="57">
      <c r="A57" s="38" t="inlineStr">
        <is>
          <t>The Phoenix Mills Ltd.</t>
        </is>
      </c>
      <c r="B57" s="17" t="inlineStr">
        <is>
          <t>INE211B01039</t>
        </is>
      </c>
      <c r="C57" s="17" t="inlineStr">
        <is>
          <t>Realty</t>
        </is>
      </c>
      <c r="D57" s="156" t="n">
        <v>691563</v>
      </c>
      <c r="E57" s="7" t="n">
        <v>10757.26</v>
      </c>
      <c r="F57" s="8" t="n">
        <v>0.0092</v>
      </c>
      <c r="G57" s="39" t="n"/>
    </row>
    <row r="58">
      <c r="A58" s="38" t="inlineStr">
        <is>
          <t>Bikaji Foods International Ltd.</t>
        </is>
      </c>
      <c r="B58" s="17" t="inlineStr">
        <is>
          <t>INE00E101023</t>
        </is>
      </c>
      <c r="C58" s="17" t="inlineStr">
        <is>
          <t>Food Products</t>
        </is>
      </c>
      <c r="D58" s="156" t="n">
        <v>1416457</v>
      </c>
      <c r="E58" s="7" t="n">
        <v>10540.56</v>
      </c>
      <c r="F58" s="8" t="n">
        <v>0.008999999999999999</v>
      </c>
      <c r="G58" s="39" t="n"/>
    </row>
    <row r="59">
      <c r="A59" s="38" t="inlineStr">
        <is>
          <t>BSE Ltd.</t>
        </is>
      </c>
      <c r="B59" s="17" t="inlineStr">
        <is>
          <t>INE118H01025</t>
        </is>
      </c>
      <c r="C59" s="17" t="inlineStr">
        <is>
          <t>Capital Markets</t>
        </is>
      </c>
      <c r="D59" s="156" t="n">
        <v>512829</v>
      </c>
      <c r="E59" s="7" t="n">
        <v>10462.74</v>
      </c>
      <c r="F59" s="8" t="n">
        <v>0.0089</v>
      </c>
      <c r="G59" s="39" t="n"/>
    </row>
    <row r="60">
      <c r="A60" s="38" t="inlineStr">
        <is>
          <t>Escorts Kubota Ltd.</t>
        </is>
      </c>
      <c r="B60" s="17" t="inlineStr">
        <is>
          <t>INE042A01014</t>
        </is>
      </c>
      <c r="C60" s="17" t="inlineStr">
        <is>
          <t>Agricultural, Commercial &amp; Construction Vehicles</t>
        </is>
      </c>
      <c r="D60" s="156" t="n">
        <v>297264</v>
      </c>
      <c r="E60" s="7" t="n">
        <v>10245.5</v>
      </c>
      <c r="F60" s="8" t="n">
        <v>0.008699999999999999</v>
      </c>
      <c r="G60" s="39" t="n"/>
    </row>
    <row r="61">
      <c r="A61" s="38" t="inlineStr">
        <is>
          <t>TVS Motor Company Ltd.</t>
        </is>
      </c>
      <c r="B61" s="17" t="inlineStr">
        <is>
          <t>INE494B01023</t>
        </is>
      </c>
      <c r="C61" s="17" t="inlineStr">
        <is>
          <t>Automobiles</t>
        </is>
      </c>
      <c r="D61" s="156" t="n">
        <v>293975</v>
      </c>
      <c r="E61" s="7" t="n">
        <v>10108.92</v>
      </c>
      <c r="F61" s="8" t="n">
        <v>0.0086</v>
      </c>
      <c r="G61" s="39" t="n"/>
    </row>
    <row r="62">
      <c r="A62" s="38" t="inlineStr">
        <is>
          <t>Sumitomo Chemical India Ltd.</t>
        </is>
      </c>
      <c r="B62" s="17" t="inlineStr">
        <is>
          <t>INE258G01013</t>
        </is>
      </c>
      <c r="C62" s="17" t="inlineStr">
        <is>
          <t>Fertilizers &amp; Agrochemicals</t>
        </is>
      </c>
      <c r="D62" s="156" t="n">
        <v>1874798</v>
      </c>
      <c r="E62" s="7" t="n">
        <v>9997.360000000001</v>
      </c>
      <c r="F62" s="8" t="n">
        <v>0.008500000000000001</v>
      </c>
      <c r="G62" s="39" t="n"/>
    </row>
    <row r="63">
      <c r="A63" s="38" t="inlineStr">
        <is>
          <t>Bharti Hexacom Ltd.</t>
        </is>
      </c>
      <c r="B63" s="17" t="inlineStr">
        <is>
          <t>INE343G01021</t>
        </is>
      </c>
      <c r="C63" s="17" t="inlineStr">
        <is>
          <t>Telecom - Services</t>
        </is>
      </c>
      <c r="D63" s="156" t="n">
        <v>599298</v>
      </c>
      <c r="E63" s="7" t="n">
        <v>9947.15</v>
      </c>
      <c r="F63" s="8" t="n">
        <v>0.008500000000000001</v>
      </c>
      <c r="G63" s="39" t="n"/>
    </row>
    <row r="64">
      <c r="A64" s="38" t="inlineStr">
        <is>
          <t>Karur Vysya Bank Ltd.</t>
        </is>
      </c>
      <c r="B64" s="17" t="inlineStr">
        <is>
          <t>INE036D01028</t>
        </is>
      </c>
      <c r="C64" s="17" t="inlineStr">
        <is>
          <t>Banks</t>
        </is>
      </c>
      <c r="D64" s="156" t="n">
        <v>4575955</v>
      </c>
      <c r="E64" s="7" t="n">
        <v>9651.15</v>
      </c>
      <c r="F64" s="8" t="n">
        <v>0.008200000000000001</v>
      </c>
      <c r="G64" s="39" t="n"/>
    </row>
    <row r="65">
      <c r="A65" s="38" t="inlineStr">
        <is>
          <t>Shree Cement Ltd.</t>
        </is>
      </c>
      <c r="B65" s="17" t="inlineStr">
        <is>
          <t>INE070A01015</t>
        </is>
      </c>
      <c r="C65" s="17" t="inlineStr">
        <is>
          <t>Cement &amp; Cement Products</t>
        </is>
      </c>
      <c r="D65" s="156" t="n">
        <v>32934</v>
      </c>
      <c r="E65" s="7" t="n">
        <v>9638.139999999999</v>
      </c>
      <c r="F65" s="8" t="n">
        <v>0.008200000000000001</v>
      </c>
      <c r="G65" s="39" t="n"/>
    </row>
    <row r="66">
      <c r="A66" s="38" t="inlineStr">
        <is>
          <t>Ajanta Pharma Ltd.</t>
        </is>
      </c>
      <c r="B66" s="17" t="inlineStr">
        <is>
          <t>INE031B01049</t>
        </is>
      </c>
      <c r="C66" s="17" t="inlineStr">
        <is>
          <t>Pharmaceuticals &amp; Biotechnology</t>
        </is>
      </c>
      <c r="D66" s="156" t="n">
        <v>363376</v>
      </c>
      <c r="E66" s="7" t="n">
        <v>8743.92</v>
      </c>
      <c r="F66" s="8" t="n">
        <v>0.0075</v>
      </c>
      <c r="G66" s="39" t="n"/>
    </row>
    <row r="67">
      <c r="A67" s="38" t="inlineStr">
        <is>
          <t>Astral Ltd.</t>
        </is>
      </c>
      <c r="B67" s="17" t="inlineStr">
        <is>
          <t>INE006I01046</t>
        </is>
      </c>
      <c r="C67" s="17" t="inlineStr">
        <is>
          <t>Industrial Products</t>
        </is>
      </c>
      <c r="D67" s="156" t="n">
        <v>608916</v>
      </c>
      <c r="E67" s="7" t="n">
        <v>8320.23</v>
      </c>
      <c r="F67" s="8" t="n">
        <v>0.0071</v>
      </c>
      <c r="G67" s="39" t="n"/>
    </row>
    <row r="68">
      <c r="A68" s="38" t="inlineStr">
        <is>
          <t>IDFC First Bank Ltd.</t>
        </is>
      </c>
      <c r="B68" s="17" t="inlineStr">
        <is>
          <t>INE092T01019</t>
        </is>
      </c>
      <c r="C68" s="17" t="inlineStr">
        <is>
          <t>Banks</t>
        </is>
      </c>
      <c r="D68" s="156" t="n">
        <v>11445468</v>
      </c>
      <c r="E68" s="7" t="n">
        <v>7985.5</v>
      </c>
      <c r="F68" s="8" t="n">
        <v>0.0068</v>
      </c>
      <c r="G68" s="39" t="n"/>
    </row>
    <row r="69">
      <c r="A69" s="38" t="inlineStr">
        <is>
          <t>Oberoi Realty Ltd.</t>
        </is>
      </c>
      <c r="B69" s="17" t="inlineStr">
        <is>
          <t>INE093I01010</t>
        </is>
      </c>
      <c r="C69" s="17" t="inlineStr">
        <is>
          <t>Realty</t>
        </is>
      </c>
      <c r="D69" s="156" t="n">
        <v>494047</v>
      </c>
      <c r="E69" s="7" t="n">
        <v>7816.32</v>
      </c>
      <c r="F69" s="8" t="n">
        <v>0.0067</v>
      </c>
      <c r="G69" s="39" t="n"/>
    </row>
    <row r="70">
      <c r="A70" s="38" t="inlineStr">
        <is>
          <t>Firstsource Solutions Ltd.</t>
        </is>
      </c>
      <c r="B70" s="17" t="inlineStr">
        <is>
          <t>INE684F01012</t>
        </is>
      </c>
      <c r="C70" s="17" t="inlineStr">
        <is>
          <t>Commercial Services &amp; Supplies</t>
        </is>
      </c>
      <c r="D70" s="156" t="n">
        <v>2364675</v>
      </c>
      <c r="E70" s="7" t="n">
        <v>7775.05</v>
      </c>
      <c r="F70" s="8" t="n">
        <v>0.0066</v>
      </c>
      <c r="G70" s="39" t="n"/>
    </row>
    <row r="71">
      <c r="A71" s="38" t="inlineStr">
        <is>
          <t>CEAT Ltd.</t>
        </is>
      </c>
      <c r="B71" s="17" t="inlineStr">
        <is>
          <t>INE482A01020</t>
        </is>
      </c>
      <c r="C71" s="17" t="inlineStr">
        <is>
          <t>Auto Components</t>
        </is>
      </c>
      <c r="D71" s="156" t="n">
        <v>228924</v>
      </c>
      <c r="E71" s="7" t="n">
        <v>7745.41</v>
      </c>
      <c r="F71" s="8" t="n">
        <v>0.0066</v>
      </c>
      <c r="G71" s="39" t="n"/>
    </row>
    <row r="72">
      <c r="A72" s="38" t="inlineStr">
        <is>
          <t>Bharat Dynamics Ltd.</t>
        </is>
      </c>
      <c r="B72" s="17" t="inlineStr">
        <is>
          <t>INE171Z01026</t>
        </is>
      </c>
      <c r="C72" s="17" t="inlineStr">
        <is>
          <t>Aerospace &amp; Defense</t>
        </is>
      </c>
      <c r="D72" s="156" t="n">
        <v>508381</v>
      </c>
      <c r="E72" s="7" t="n">
        <v>7591.15</v>
      </c>
      <c r="F72" s="8" t="n">
        <v>0.0065</v>
      </c>
      <c r="G72" s="39" t="n"/>
    </row>
    <row r="73">
      <c r="A73" s="38" t="inlineStr">
        <is>
          <t>Schaeffler India Ltd.</t>
        </is>
      </c>
      <c r="B73" s="17" t="inlineStr">
        <is>
          <t>INE513A01022</t>
        </is>
      </c>
      <c r="C73" s="17" t="inlineStr">
        <is>
          <t>Auto Components</t>
        </is>
      </c>
      <c r="D73" s="156" t="n">
        <v>172470</v>
      </c>
      <c r="E73" s="7" t="n">
        <v>7258.92</v>
      </c>
      <c r="F73" s="8" t="n">
        <v>0.0062</v>
      </c>
      <c r="G73" s="39" t="n"/>
    </row>
    <row r="74">
      <c r="A74" s="38" t="inlineStr">
        <is>
          <t>360 One Wam Ltd.</t>
        </is>
      </c>
      <c r="B74" s="17" t="inlineStr">
        <is>
          <t>INE466L01038</t>
        </is>
      </c>
      <c r="C74" s="17" t="inlineStr">
        <is>
          <t>Capital Markets</t>
        </is>
      </c>
      <c r="D74" s="156" t="n">
        <v>692575</v>
      </c>
      <c r="E74" s="7" t="n">
        <v>7091.97</v>
      </c>
      <c r="F74" s="8" t="n">
        <v>0.006</v>
      </c>
      <c r="G74" s="39" t="n"/>
    </row>
    <row r="75">
      <c r="A75" s="38" t="inlineStr">
        <is>
          <t>Blue Star Ltd.</t>
        </is>
      </c>
      <c r="B75" s="17" t="inlineStr">
        <is>
          <t>INE472A01039</t>
        </is>
      </c>
      <c r="C75" s="17" t="inlineStr">
        <is>
          <t>Consumer Durables</t>
        </is>
      </c>
      <c r="D75" s="156" t="n">
        <v>372179</v>
      </c>
      <c r="E75" s="7" t="n">
        <v>7000.69</v>
      </c>
      <c r="F75" s="8" t="n">
        <v>0.006</v>
      </c>
      <c r="G75" s="39" t="n"/>
    </row>
    <row r="76">
      <c r="A76" s="38" t="inlineStr">
        <is>
          <t>Swiggy Ltd.</t>
        </is>
      </c>
      <c r="B76" s="17" t="inlineStr">
        <is>
          <t>INE00H001014</t>
        </is>
      </c>
      <c r="C76" s="17" t="inlineStr">
        <is>
          <t>Retailing</t>
        </is>
      </c>
      <c r="D76" s="156" t="n">
        <v>1636345</v>
      </c>
      <c r="E76" s="7" t="n">
        <v>6920.92</v>
      </c>
      <c r="F76" s="8" t="n">
        <v>0.0059</v>
      </c>
      <c r="G76" s="39" t="n"/>
    </row>
    <row r="77">
      <c r="A77" s="38" t="inlineStr">
        <is>
          <t>Torrent Power Ltd.</t>
        </is>
      </c>
      <c r="B77" s="17" t="inlineStr">
        <is>
          <t>INE813H01021</t>
        </is>
      </c>
      <c r="C77" s="17" t="inlineStr">
        <is>
          <t>Power</t>
        </is>
      </c>
      <c r="D77" s="156" t="n">
        <v>545544</v>
      </c>
      <c r="E77" s="7" t="n">
        <v>6649.64</v>
      </c>
      <c r="F77" s="8" t="n">
        <v>0.0057</v>
      </c>
      <c r="G77" s="39" t="n"/>
    </row>
    <row r="78">
      <c r="A78" s="38" t="inlineStr">
        <is>
          <t>Canara Bank</t>
        </is>
      </c>
      <c r="B78" s="17" t="inlineStr">
        <is>
          <t>INE476A01022</t>
        </is>
      </c>
      <c r="C78" s="17" t="inlineStr">
        <is>
          <t>Banks</t>
        </is>
      </c>
      <c r="D78" s="156" t="n">
        <v>5221625</v>
      </c>
      <c r="E78" s="7" t="n">
        <v>6459.67</v>
      </c>
      <c r="F78" s="8" t="n">
        <v>0.0055</v>
      </c>
      <c r="G78" s="39" t="n"/>
    </row>
    <row r="79">
      <c r="A79" s="38" t="inlineStr">
        <is>
          <t>Triveni Turbine Ltd.</t>
        </is>
      </c>
      <c r="B79" s="17" t="inlineStr">
        <is>
          <t>INE152M01016</t>
        </is>
      </c>
      <c r="C79" s="17" t="inlineStr">
        <is>
          <t>Electrical Equipment</t>
        </is>
      </c>
      <c r="D79" s="156" t="n">
        <v>1212600</v>
      </c>
      <c r="E79" s="7" t="n">
        <v>6292.79</v>
      </c>
      <c r="F79" s="8" t="n">
        <v>0.0054</v>
      </c>
      <c r="G79" s="39" t="n"/>
    </row>
    <row r="80">
      <c r="A80" s="38" t="inlineStr">
        <is>
          <t>L&amp;T Finance Ltd.</t>
        </is>
      </c>
      <c r="B80" s="17" t="inlineStr">
        <is>
          <t>INE498L01015</t>
        </is>
      </c>
      <c r="C80" s="17" t="inlineStr">
        <is>
          <t>Finance</t>
        </is>
      </c>
      <c r="D80" s="156" t="n">
        <v>2480002</v>
      </c>
      <c r="E80" s="7" t="n">
        <v>6182.15</v>
      </c>
      <c r="F80" s="8" t="n">
        <v>0.0053</v>
      </c>
      <c r="G80" s="39" t="n"/>
    </row>
    <row r="81">
      <c r="A81" s="38" t="inlineStr">
        <is>
          <t>Craftsman Automation Ltd.</t>
        </is>
      </c>
      <c r="B81" s="17" t="inlineStr">
        <is>
          <t>INE00LO01017</t>
        </is>
      </c>
      <c r="C81" s="17" t="inlineStr">
        <is>
          <t>Auto Components</t>
        </is>
      </c>
      <c r="D81" s="156" t="n">
        <v>87682</v>
      </c>
      <c r="E81" s="7" t="n">
        <v>5956.68</v>
      </c>
      <c r="F81" s="8" t="n">
        <v>0.0051</v>
      </c>
      <c r="G81" s="39" t="n"/>
    </row>
    <row r="82">
      <c r="A82" s="38" t="inlineStr">
        <is>
          <t>Vodafone Idea Ltd.</t>
        </is>
      </c>
      <c r="B82" s="17" t="inlineStr">
        <is>
          <t>INE669E01016</t>
        </is>
      </c>
      <c r="C82" s="17" t="inlineStr">
        <is>
          <t>Telecom - Services</t>
        </is>
      </c>
      <c r="D82" s="156" t="n">
        <v>71902713</v>
      </c>
      <c r="E82" s="7" t="n">
        <v>5845.69</v>
      </c>
      <c r="F82" s="8" t="n">
        <v>0.005</v>
      </c>
      <c r="G82" s="39" t="n"/>
    </row>
    <row r="83">
      <c r="A83" s="38" t="inlineStr">
        <is>
          <t>Bharat Forge Ltd.</t>
        </is>
      </c>
      <c r="B83" s="17" t="inlineStr">
        <is>
          <t>INE465A01025</t>
        </is>
      </c>
      <c r="C83" s="17" t="inlineStr">
        <is>
          <t>Auto Components</t>
        </is>
      </c>
      <c r="D83" s="156" t="n">
        <v>477221</v>
      </c>
      <c r="E83" s="7" t="n">
        <v>5785.83</v>
      </c>
      <c r="F83" s="8" t="n">
        <v>0.0049</v>
      </c>
      <c r="G83" s="39" t="n"/>
    </row>
    <row r="84">
      <c r="A84" s="38" t="inlineStr">
        <is>
          <t>Kaynes Technology India Ltd.</t>
        </is>
      </c>
      <c r="B84" s="17" t="inlineStr">
        <is>
          <t>INE918Z01012</t>
        </is>
      </c>
      <c r="C84" s="17" t="inlineStr">
        <is>
          <t>Industrial Manufacturing</t>
        </is>
      </c>
      <c r="D84" s="156" t="n">
        <v>79853</v>
      </c>
      <c r="E84" s="7" t="n">
        <v>5631.23</v>
      </c>
      <c r="F84" s="8" t="n">
        <v>0.0048</v>
      </c>
      <c r="G84" s="39" t="n"/>
    </row>
    <row r="85">
      <c r="A85" s="38" t="inlineStr">
        <is>
          <t>Hitachi Energy India Ltd.</t>
        </is>
      </c>
      <c r="B85" s="17" t="inlineStr">
        <is>
          <t>INE07Y701011</t>
        </is>
      </c>
      <c r="C85" s="17" t="inlineStr">
        <is>
          <t>Electrical Equipment</t>
        </is>
      </c>
      <c r="D85" s="156" t="n">
        <v>30492</v>
      </c>
      <c r="E85" s="7" t="n">
        <v>5488.86</v>
      </c>
      <c r="F85" s="8" t="n">
        <v>0.0047</v>
      </c>
      <c r="G85" s="39" t="n"/>
    </row>
    <row r="86">
      <c r="A86" s="38" t="inlineStr">
        <is>
          <t>Trent Ltd.</t>
        </is>
      </c>
      <c r="B86" s="17" t="inlineStr">
        <is>
          <t>INE849A01020</t>
        </is>
      </c>
      <c r="C86" s="17" t="inlineStr">
        <is>
          <t>Retailing</t>
        </is>
      </c>
      <c r="D86" s="156" t="n">
        <v>116134</v>
      </c>
      <c r="E86" s="7" t="n">
        <v>5432.17</v>
      </c>
      <c r="F86" s="8" t="n">
        <v>0.0046</v>
      </c>
      <c r="G86" s="39" t="n"/>
    </row>
    <row r="87">
      <c r="A87" s="38" t="inlineStr">
        <is>
          <t>Mazagon Dock Shipbuilders Ltd.</t>
        </is>
      </c>
      <c r="B87" s="17" t="inlineStr">
        <is>
          <t>INE249Z01020</t>
        </is>
      </c>
      <c r="C87" s="17" t="inlineStr">
        <is>
          <t>Industrial Manufacturing</t>
        </is>
      </c>
      <c r="D87" s="156" t="n">
        <v>196458</v>
      </c>
      <c r="E87" s="7" t="n">
        <v>5425.19</v>
      </c>
      <c r="F87" s="8" t="n">
        <v>0.0046</v>
      </c>
      <c r="G87" s="39" t="n"/>
    </row>
    <row r="88">
      <c r="A88" s="38" t="inlineStr">
        <is>
          <t>Mphasis Ltd.</t>
        </is>
      </c>
      <c r="B88" s="17" t="inlineStr">
        <is>
          <t>INE356A01018</t>
        </is>
      </c>
      <c r="C88" s="17" t="inlineStr">
        <is>
          <t>IT - Software</t>
        </is>
      </c>
      <c r="D88" s="156" t="n">
        <v>201662</v>
      </c>
      <c r="E88" s="7" t="n">
        <v>5353.72</v>
      </c>
      <c r="F88" s="8" t="n">
        <v>0.0046</v>
      </c>
      <c r="G88" s="39" t="n"/>
    </row>
    <row r="89">
      <c r="A89" s="38" t="inlineStr">
        <is>
          <t>Indus Towers Ltd.</t>
        </is>
      </c>
      <c r="B89" s="17" t="inlineStr">
        <is>
          <t>INE121J01017</t>
        </is>
      </c>
      <c r="C89" s="17" t="inlineStr">
        <is>
          <t>Telecom - Services</t>
        </is>
      </c>
      <c r="D89" s="156" t="n">
        <v>1469960</v>
      </c>
      <c r="E89" s="7" t="n">
        <v>5040.49</v>
      </c>
      <c r="F89" s="8" t="n">
        <v>0.0043</v>
      </c>
      <c r="G89" s="39" t="n"/>
    </row>
    <row r="90">
      <c r="A90" s="38" t="inlineStr">
        <is>
          <t>Balkrishna Industries Ltd.</t>
        </is>
      </c>
      <c r="B90" s="17" t="inlineStr">
        <is>
          <t>INE787D01026</t>
        </is>
      </c>
      <c r="C90" s="17" t="inlineStr">
        <is>
          <t>Auto Components</t>
        </is>
      </c>
      <c r="D90" s="156" t="n">
        <v>202831</v>
      </c>
      <c r="E90" s="7" t="n">
        <v>4654.57</v>
      </c>
      <c r="F90" s="8" t="n">
        <v>0.004</v>
      </c>
      <c r="G90" s="39" t="n"/>
    </row>
    <row r="91">
      <c r="A91" s="38" t="inlineStr">
        <is>
          <t>PNB Housing Finance Ltd.</t>
        </is>
      </c>
      <c r="B91" s="17" t="inlineStr">
        <is>
          <t>INE572E01012</t>
        </is>
      </c>
      <c r="C91" s="17" t="inlineStr">
        <is>
          <t>Finance</t>
        </is>
      </c>
      <c r="D91" s="156" t="n">
        <v>481451</v>
      </c>
      <c r="E91" s="7" t="n">
        <v>4157.81</v>
      </c>
      <c r="F91" s="8" t="n">
        <v>0.0035</v>
      </c>
      <c r="G91" s="39" t="n"/>
    </row>
    <row r="92">
      <c r="A92" s="38" t="inlineStr">
        <is>
          <t>Thermax Ltd.</t>
        </is>
      </c>
      <c r="B92" s="17" t="inlineStr">
        <is>
          <t>INE152A01029</t>
        </is>
      </c>
      <c r="C92" s="17" t="inlineStr">
        <is>
          <t>Electrical Equipment</t>
        </is>
      </c>
      <c r="D92" s="156" t="n">
        <v>41018</v>
      </c>
      <c r="E92" s="7" t="n">
        <v>1300.39</v>
      </c>
      <c r="F92" s="8" t="n">
        <v>0.0011</v>
      </c>
      <c r="G92" s="39" t="n"/>
    </row>
    <row r="93">
      <c r="A93" s="38" t="inlineStr">
        <is>
          <t>Anthem Biosciences Ltd.</t>
        </is>
      </c>
      <c r="B93" s="17" t="inlineStr">
        <is>
          <t>INE0CZ201020</t>
        </is>
      </c>
      <c r="C93" s="17" t="inlineStr">
        <is>
          <t>Pharmaceuticals &amp; Biotechnology</t>
        </is>
      </c>
      <c r="D93" s="156" t="n">
        <v>148529</v>
      </c>
      <c r="E93" s="7" t="n">
        <v>1130.6</v>
      </c>
      <c r="F93" s="8" t="n">
        <v>0.001</v>
      </c>
      <c r="G93" s="39" t="n"/>
    </row>
    <row r="94">
      <c r="A94" s="38" t="inlineStr">
        <is>
          <t>Vedant Fashions Ltd.</t>
        </is>
      </c>
      <c r="B94" s="17" t="inlineStr">
        <is>
          <t>INE825V01034</t>
        </is>
      </c>
      <c r="C94" s="17" t="inlineStr">
        <is>
          <t>Retailing</t>
        </is>
      </c>
      <c r="D94" s="156" t="n">
        <v>153413</v>
      </c>
      <c r="E94" s="7" t="n">
        <v>1058.78</v>
      </c>
      <c r="F94" s="8" t="n">
        <v>0.0009</v>
      </c>
      <c r="G94" s="39" t="n"/>
    </row>
    <row r="95">
      <c r="A95" s="40" t="inlineStr">
        <is>
          <t>Sub Total</t>
        </is>
      </c>
      <c r="B95" s="18" t="n"/>
      <c r="C95" s="18" t="n"/>
      <c r="D95" s="157" t="n"/>
      <c r="E95" s="20" t="n">
        <v>1130677.37</v>
      </c>
      <c r="F95" s="21" t="n">
        <v>0.9639</v>
      </c>
      <c r="G95" s="41" t="n"/>
    </row>
    <row r="96">
      <c r="A96" s="38" t="n"/>
      <c r="B96" s="17" t="n"/>
      <c r="C96" s="17" t="n"/>
      <c r="D96" s="156" t="n"/>
      <c r="E96" s="7" t="n"/>
      <c r="F96" s="8" t="n"/>
      <c r="G96" s="39" t="n"/>
    </row>
    <row r="97">
      <c r="A97" s="40" t="inlineStr">
        <is>
          <t>(b) Unlisted</t>
        </is>
      </c>
      <c r="B97" s="17" t="n"/>
      <c r="C97" s="17" t="n"/>
      <c r="D97" s="156" t="n"/>
      <c r="E97" s="7" t="n"/>
      <c r="F97" s="8" t="n"/>
      <c r="G97" s="39" t="n"/>
    </row>
    <row r="98">
      <c r="A98" s="40" t="inlineStr">
        <is>
          <t>Sub Total</t>
        </is>
      </c>
      <c r="B98" s="18" t="n"/>
      <c r="C98" s="18" t="n"/>
      <c r="D98" s="157" t="n"/>
      <c r="E98" s="20" t="n">
        <v>0</v>
      </c>
      <c r="F98" s="21" t="n">
        <v>0</v>
      </c>
      <c r="G98" s="41" t="n"/>
    </row>
    <row r="99">
      <c r="A99" s="42" t="inlineStr">
        <is>
          <t>TOTAL</t>
        </is>
      </c>
      <c r="B99" s="145" t="n"/>
      <c r="C99" s="145" t="n"/>
      <c r="D99" s="158" t="n"/>
      <c r="E99" s="14">
        <f>E95</f>
        <v/>
      </c>
      <c r="F99" s="15">
        <f>F95</f>
        <v/>
      </c>
      <c r="G99" s="41" t="n"/>
    </row>
    <row r="100">
      <c r="A100" s="89" t="inlineStr">
        <is>
          <t>Debt Instruments</t>
        </is>
      </c>
      <c r="B100" s="17" t="n"/>
      <c r="C100" s="17" t="n"/>
      <c r="D100" s="156" t="n"/>
      <c r="E100" s="7" t="n"/>
      <c r="F100" s="8" t="n"/>
      <c r="G100" s="39" t="n"/>
    </row>
    <row r="101">
      <c r="A101" s="89" t="inlineStr">
        <is>
          <t>(a) Non-convertible Preference share</t>
        </is>
      </c>
      <c r="B101" s="17" t="n"/>
      <c r="C101" s="17" t="n"/>
      <c r="D101" s="156" t="n"/>
      <c r="E101" s="7" t="n"/>
      <c r="F101" s="8" t="n"/>
      <c r="G101" s="39" t="n"/>
    </row>
    <row r="102">
      <c r="A102" s="89" t="inlineStr">
        <is>
          <t>Listed / Awaiting listing on Stock Exchanges</t>
        </is>
      </c>
      <c r="B102" s="17" t="n"/>
      <c r="C102" s="17" t="n"/>
      <c r="D102" s="156" t="n"/>
      <c r="E102" s="7" t="n"/>
      <c r="F102" s="8" t="n"/>
      <c r="G102" s="39" t="n"/>
    </row>
    <row r="103">
      <c r="A103" s="38" t="inlineStr">
        <is>
          <t>6% TVS MOTOR CO LTD NCRPS</t>
        </is>
      </c>
      <c r="B103" s="17" t="inlineStr">
        <is>
          <t>INE494B04019</t>
        </is>
      </c>
      <c r="C103" s="17" t="inlineStr">
        <is>
          <t>Automobiles</t>
        </is>
      </c>
      <c r="D103" s="156" t="n">
        <v>1175900</v>
      </c>
      <c r="E103" s="7" t="n">
        <v>118.09</v>
      </c>
      <c r="F103" s="8" t="n">
        <v>0.0001</v>
      </c>
      <c r="G103" s="39" t="n"/>
    </row>
    <row r="104">
      <c r="A104" s="89" t="inlineStr">
        <is>
          <t>Sub Total</t>
        </is>
      </c>
      <c r="B104" s="17" t="n"/>
      <c r="C104" s="17" t="n"/>
      <c r="D104" s="156" t="n"/>
      <c r="E104" s="20" t="n">
        <v>118.09</v>
      </c>
      <c r="F104" s="21" t="n">
        <v>0.0001</v>
      </c>
      <c r="G104" s="39" t="n"/>
    </row>
    <row r="105">
      <c r="A105" s="38" t="n"/>
      <c r="B105" s="17" t="n"/>
      <c r="C105" s="17" t="n"/>
      <c r="D105" s="156" t="n"/>
      <c r="E105" s="7" t="n"/>
      <c r="F105" s="8" t="n"/>
      <c r="G105" s="39" t="n"/>
    </row>
    <row r="106">
      <c r="A106" s="42" t="inlineStr">
        <is>
          <t>TOTAL</t>
        </is>
      </c>
      <c r="B106" s="145" t="n"/>
      <c r="C106" s="145" t="n"/>
      <c r="D106" s="158" t="n"/>
      <c r="E106" s="20">
        <f>E104</f>
        <v/>
      </c>
      <c r="F106" s="21">
        <f>F104</f>
        <v/>
      </c>
      <c r="G106" s="41" t="n"/>
    </row>
    <row r="107">
      <c r="A107" s="40" t="n"/>
      <c r="B107" s="17" t="n"/>
      <c r="C107" s="17" t="n"/>
      <c r="D107" s="156" t="n"/>
      <c r="E107" s="24" t="n"/>
      <c r="F107" s="10" t="n"/>
      <c r="G107" s="39" t="n"/>
    </row>
    <row r="108">
      <c r="A108" s="40" t="inlineStr">
        <is>
          <t>Investment in Mutual fund</t>
        </is>
      </c>
      <c r="B108" s="17" t="n"/>
      <c r="C108" s="17" t="n"/>
      <c r="D108" s="156" t="n"/>
      <c r="E108" s="7" t="n"/>
      <c r="F108" s="8" t="n"/>
      <c r="G108" s="39" t="n"/>
    </row>
    <row r="109">
      <c r="A109" s="38" t="inlineStr">
        <is>
          <t>Edelweiss Liquid Fund - Direct Pl -Gr</t>
        </is>
      </c>
      <c r="B109" s="17" t="inlineStr">
        <is>
          <t>INF754K01GM4</t>
        </is>
      </c>
      <c r="C109" s="17" t="n"/>
      <c r="D109" s="156" t="n">
        <v>173779.429</v>
      </c>
      <c r="E109" s="7" t="n">
        <v>6008.81</v>
      </c>
      <c r="F109" s="8" t="n">
        <v>0.0051</v>
      </c>
      <c r="G109" s="39" t="n"/>
    </row>
    <row r="110">
      <c r="A110" s="38" t="n"/>
      <c r="B110" s="17" t="n"/>
      <c r="C110" s="17" t="n"/>
      <c r="D110" s="156" t="n"/>
      <c r="E110" s="7" t="n"/>
      <c r="F110" s="8" t="n"/>
      <c r="G110" s="39" t="n"/>
    </row>
    <row r="111">
      <c r="A111" s="42" t="inlineStr">
        <is>
          <t>TOTAL</t>
        </is>
      </c>
      <c r="B111" s="145" t="n"/>
      <c r="C111" s="145" t="n"/>
      <c r="D111" s="158" t="n"/>
      <c r="E111" s="20" t="n">
        <v>6008.81</v>
      </c>
      <c r="F111" s="21" t="n">
        <v>0.0051</v>
      </c>
      <c r="G111" s="41" t="n"/>
    </row>
    <row r="112">
      <c r="A112" s="38" t="n"/>
      <c r="B112" s="17" t="n"/>
      <c r="C112" s="17" t="n"/>
      <c r="D112" s="156" t="n"/>
      <c r="E112" s="7" t="n"/>
      <c r="F112" s="8" t="n"/>
      <c r="G112" s="39" t="n"/>
    </row>
    <row r="113">
      <c r="A113" s="40" t="inlineStr">
        <is>
          <t>TREPS / Reverse Repo</t>
        </is>
      </c>
      <c r="B113" s="17" t="n"/>
      <c r="C113" s="17" t="n"/>
      <c r="D113" s="156" t="n"/>
      <c r="E113" s="7" t="n"/>
      <c r="F113" s="8" t="n"/>
      <c r="G113" s="39" t="n"/>
    </row>
    <row r="114">
      <c r="A114" s="38" t="inlineStr">
        <is>
          <t>Clearing Corporation of India Ltd.</t>
        </is>
      </c>
      <c r="B114" s="17" t="n"/>
      <c r="C114" s="17" t="n"/>
      <c r="D114" s="156" t="n"/>
      <c r="E114" s="7" t="n">
        <v>39508.08</v>
      </c>
      <c r="F114" s="8" t="n">
        <v>0.0337</v>
      </c>
      <c r="G114" s="39" t="n">
        <v>0.05471</v>
      </c>
    </row>
    <row r="115">
      <c r="A115" s="40" t="inlineStr">
        <is>
          <t>Sub Total</t>
        </is>
      </c>
      <c r="B115" s="18" t="n"/>
      <c r="C115" s="18" t="n"/>
      <c r="D115" s="157" t="n"/>
      <c r="E115" s="20" t="n">
        <v>39508.08</v>
      </c>
      <c r="F115" s="21" t="n">
        <v>0.0337</v>
      </c>
      <c r="G115" s="41" t="n"/>
    </row>
    <row r="116">
      <c r="A116" s="38" t="n"/>
      <c r="B116" s="17" t="n"/>
      <c r="C116" s="17" t="n"/>
      <c r="D116" s="156" t="n"/>
      <c r="E116" s="7" t="n"/>
      <c r="F116" s="8" t="n"/>
      <c r="G116" s="39" t="n"/>
    </row>
    <row r="117">
      <c r="A117" s="42" t="inlineStr">
        <is>
          <t>TOTAL</t>
        </is>
      </c>
      <c r="B117" s="145" t="n"/>
      <c r="C117" s="145" t="n"/>
      <c r="D117" s="158" t="n"/>
      <c r="E117" s="20" t="n">
        <v>39508.08</v>
      </c>
      <c r="F117" s="21" t="n">
        <v>0.0337</v>
      </c>
      <c r="G117" s="41" t="n"/>
    </row>
    <row r="118">
      <c r="A118" s="38" t="inlineStr">
        <is>
          <t>Accrued Interest</t>
        </is>
      </c>
      <c r="B118" s="17" t="n"/>
      <c r="C118" s="17" t="n"/>
      <c r="D118" s="156" t="n"/>
      <c r="E118" s="7" t="n">
        <v>5.9218821</v>
      </c>
      <c r="F118" s="59" t="inlineStr">
        <is>
          <t>$0.00%</t>
        </is>
      </c>
      <c r="G118" s="39" t="n"/>
    </row>
    <row r="119">
      <c r="A119" s="38" t="inlineStr">
        <is>
          <t>Net Receivables/(Payables)</t>
        </is>
      </c>
      <c r="B119" s="17" t="n"/>
      <c r="C119" s="17" t="n"/>
      <c r="D119" s="156" t="n"/>
      <c r="E119" s="159" t="n">
        <v>-3217.6918821</v>
      </c>
      <c r="F119" s="160" t="n">
        <v>-0.002805</v>
      </c>
      <c r="G119" s="39" t="n">
        <v>0.05471</v>
      </c>
    </row>
    <row r="120">
      <c r="A120" s="45" t="inlineStr">
        <is>
          <t>GRAND TOTAL</t>
        </is>
      </c>
      <c r="B120" s="19" t="n"/>
      <c r="C120" s="19" t="n"/>
      <c r="D120" s="161" t="n"/>
      <c r="E120" s="14" t="n">
        <v>1173100.58</v>
      </c>
      <c r="F120" s="15" t="n">
        <v>1</v>
      </c>
      <c r="G120" s="46" t="n"/>
    </row>
    <row r="121">
      <c r="A121" s="29" t="n"/>
      <c r="G121" s="30" t="n"/>
    </row>
    <row r="122">
      <c r="A122" s="47" t="inlineStr">
        <is>
          <t xml:space="preserve">$ Less than 0.01% of Net Asset Value </t>
        </is>
      </c>
      <c r="G122" s="30" t="n"/>
    </row>
    <row r="123">
      <c r="A123" s="29" t="n"/>
      <c r="G123" s="30" t="n"/>
    </row>
    <row r="124">
      <c r="A124" s="47" t="inlineStr">
        <is>
          <t>Notes:</t>
        </is>
      </c>
      <c r="G124" s="30" t="n"/>
    </row>
    <row r="125">
      <c r="A125" s="48" t="inlineStr">
        <is>
          <t>1. Security in default beyond its maturiy date</t>
        </is>
      </c>
      <c r="B125" s="49" t="inlineStr">
        <is>
          <t>NIL</t>
        </is>
      </c>
      <c r="G125" s="30" t="n"/>
    </row>
    <row r="126">
      <c r="A126" s="29" t="inlineStr">
        <is>
          <t>2. Net Asset Value (Rs. per unit)</t>
        </is>
      </c>
      <c r="G126" s="30" t="n"/>
    </row>
    <row r="127">
      <c r="A127" s="29" t="inlineStr">
        <is>
          <t>Plan /option (Face Value 10)</t>
        </is>
      </c>
      <c r="B127" s="49" t="inlineStr">
        <is>
          <t>As on</t>
        </is>
      </c>
      <c r="C127" s="49" t="inlineStr">
        <is>
          <t>As on</t>
        </is>
      </c>
      <c r="G127" s="30" t="n"/>
    </row>
    <row r="128">
      <c r="A128" s="29" t="n"/>
      <c r="B128" s="50" t="n">
        <v>45747</v>
      </c>
      <c r="C128" s="50" t="n">
        <v>45930</v>
      </c>
      <c r="G128" s="30" t="n"/>
    </row>
    <row r="129">
      <c r="A129" s="29" t="inlineStr">
        <is>
          <t>Direct Plan Growth Option</t>
        </is>
      </c>
      <c r="B129" t="n">
        <v>104.487</v>
      </c>
      <c r="C129" t="n">
        <v>115.662</v>
      </c>
      <c r="G129" s="51" t="n"/>
    </row>
    <row r="130">
      <c r="A130" s="29" t="inlineStr">
        <is>
          <t>Direct Plan IDCW Option</t>
        </is>
      </c>
      <c r="B130" t="n">
        <v>76.18899999999999</v>
      </c>
      <c r="C130" t="n">
        <v>84.337</v>
      </c>
      <c r="G130" s="51" t="n"/>
    </row>
    <row r="131">
      <c r="A131" s="29" t="inlineStr">
        <is>
          <t>Regular Plan Growth Option</t>
        </is>
      </c>
      <c r="B131" t="n">
        <v>89.848</v>
      </c>
      <c r="C131" t="n">
        <v>98.81100000000001</v>
      </c>
      <c r="G131" s="51" t="n"/>
    </row>
    <row r="132">
      <c r="A132" s="29" t="inlineStr">
        <is>
          <t>Regular Plan IDCW Option</t>
        </is>
      </c>
      <c r="B132" s="162" t="n">
        <v>51.8</v>
      </c>
      <c r="C132" t="n">
        <v>56.967</v>
      </c>
      <c r="G132" s="51" t="n"/>
    </row>
    <row r="133">
      <c r="A133" s="29" t="n"/>
      <c r="G133" s="51" t="n"/>
    </row>
    <row r="134">
      <c r="A134" s="29" t="inlineStr">
        <is>
          <t xml:space="preserve">3. Total Dividend (Net) declared during the half year period </t>
        </is>
      </c>
      <c r="B134" s="49" t="inlineStr">
        <is>
          <t>NIL</t>
        </is>
      </c>
      <c r="G134" s="30" t="n"/>
    </row>
    <row r="135">
      <c r="A135" s="29" t="inlineStr">
        <is>
          <t>4. Bonus was declared during the half year period</t>
        </is>
      </c>
      <c r="B135" s="49" t="inlineStr">
        <is>
          <t>NIL</t>
        </is>
      </c>
      <c r="G135" s="30" t="n"/>
    </row>
    <row r="136">
      <c r="A136" s="48" t="inlineStr">
        <is>
          <t>5. Investment in Repo of Corporate Debt Securities as at September 30, 2025</t>
        </is>
      </c>
      <c r="B136" s="49" t="inlineStr">
        <is>
          <t>NIL</t>
        </is>
      </c>
      <c r="G136" s="30" t="n"/>
    </row>
    <row r="137">
      <c r="A137" s="48" t="inlineStr">
        <is>
          <t>6. Investment in foreign securities/ADRs/GDRs as at September 30,2025</t>
        </is>
      </c>
      <c r="B137" s="49" t="inlineStr">
        <is>
          <t>NIL</t>
        </is>
      </c>
      <c r="G137" s="30" t="n"/>
    </row>
    <row r="138">
      <c r="A138" s="29" t="inlineStr">
        <is>
          <t>7. Portfolio Turnover Ratio</t>
        </is>
      </c>
      <c r="B138" s="52" t="n">
        <v>0.4266</v>
      </c>
      <c r="G138" s="30" t="n"/>
    </row>
    <row r="139" ht="29" customHeight="1">
      <c r="A139" s="48" t="inlineStr">
        <is>
          <t>8. Total gross exposure to derivative instruments (excluding reversed positions) as at September 30, 2025 (Rs. in Lakhs)</t>
        </is>
      </c>
      <c r="B139" s="49" t="inlineStr">
        <is>
          <t>NIL</t>
        </is>
      </c>
      <c r="G139" s="30" t="n"/>
    </row>
    <row r="140" ht="29" customHeight="1">
      <c r="A140" s="48" t="inlineStr">
        <is>
          <t>9. Margin Deposits includes Margin money placed on derivatives other than margin money placed with bank</t>
        </is>
      </c>
      <c r="B140" s="49" t="inlineStr">
        <is>
          <t>NIL</t>
        </is>
      </c>
      <c r="G140" s="30" t="n"/>
    </row>
    <row r="141" ht="29" customHeight="1">
      <c r="A141" s="48" t="inlineStr">
        <is>
          <t>10. Value of investment made by other schemes under same management (Rs. In Lakhs)</t>
        </is>
      </c>
      <c r="B141" s="49" t="inlineStr">
        <is>
          <t>NIL</t>
        </is>
      </c>
      <c r="G141" s="30" t="n"/>
    </row>
    <row r="142">
      <c r="A142" s="48" t="inlineStr">
        <is>
          <t>11. Number of instance of deviation In valuation of securities</t>
        </is>
      </c>
      <c r="B142" s="49" t="inlineStr">
        <is>
          <t>NIL</t>
        </is>
      </c>
      <c r="G142" s="30" t="n"/>
    </row>
    <row r="143" ht="15" customHeight="1" thickBot="1">
      <c r="A143" s="54" t="inlineStr">
        <is>
          <t>12. Total value and percentage of illiquid equity shares / securities</t>
        </is>
      </c>
      <c r="B143" s="55" t="inlineStr">
        <is>
          <t>NIL</t>
        </is>
      </c>
      <c r="C143" s="56" t="n"/>
      <c r="D143" s="56" t="n"/>
      <c r="E143" s="56" t="n"/>
      <c r="F143" s="56" t="n"/>
      <c r="G143" s="57" t="n"/>
    </row>
    <row r="145" ht="70" customHeight="1">
      <c r="A145" s="177" t="inlineStr">
        <is>
          <t>Scheme Name</t>
        </is>
      </c>
      <c r="B145" s="177" t="inlineStr">
        <is>
          <t>Risk- O - Meter</t>
        </is>
      </c>
      <c r="C145" s="177" t="inlineStr">
        <is>
          <t>Benchmark of the Scheme</t>
        </is>
      </c>
      <c r="D145" s="177" t="inlineStr">
        <is>
          <t>Benchmark Risk-o-meter</t>
        </is>
      </c>
    </row>
    <row r="146" ht="70" customHeight="1">
      <c r="A146" s="177" t="inlineStr">
        <is>
          <t>Edelweiss Mid Cap Fund</t>
        </is>
      </c>
      <c r="B146" s="177" t="n"/>
      <c r="C146" s="177" t="inlineStr">
        <is>
          <t>NIFTY Midcap 150 TRI</t>
        </is>
      </c>
      <c r="D146" s="177" t="n"/>
      <c r="E146" t="inlineStr"/>
    </row>
  </sheetData>
  <mergeCells count="2">
    <mergeCell ref="A3:G3"/>
    <mergeCell ref="A4:G4"/>
  </mergeCells>
  <pageMargins left="0.7" right="0.7" top="0.75" bottom="0.75" header="0.3" footer="0.3"/>
  <pageSetup orientation="portrait" horizontalDpi="300" verticalDpi="300"/>
  <drawing xmlns:r="http://schemas.openxmlformats.org/officeDocument/2006/relationships" r:id="rId1"/>
</worksheet>
</file>

<file path=xl/worksheets/sheet55.xml><?xml version="1.0" encoding="utf-8"?>
<worksheet xmlns="http://schemas.openxmlformats.org/spreadsheetml/2006/main">
  <sheetPr>
    <outlinePr summaryBelow="1" summaryRight="1"/>
    <pageSetUpPr/>
  </sheetPr>
  <dimension ref="A1:H46"/>
  <sheetViews>
    <sheetView showGridLines="0" workbookViewId="0">
      <pane ySplit="6" topLeftCell="A7" activePane="bottomLeft" state="frozen"/>
      <selection activeCell="A7" sqref="A7"/>
      <selection pane="bottomLeft" activeCell="A7" sqref="A7"/>
    </sheetView>
  </sheetViews>
  <sheetFormatPr baseColWidth="8" defaultRowHeight="14.5"/>
  <cols>
    <col width="72.453125" customWidth="1" min="1" max="1"/>
    <col width="22" customWidth="1" min="2" max="2"/>
    <col width="26.7265625" customWidth="1" min="3" max="3"/>
    <col width="22" customWidth="1" min="4" max="4"/>
    <col width="16.453125" customWidth="1" min="5" max="5"/>
    <col width="22" customWidth="1" min="6" max="6"/>
    <col width="6.1796875" bestFit="1" customWidth="1" style="2" min="7" max="7"/>
    <col width="70.26953125" bestFit="1" customWidth="1" min="12" max="12"/>
    <col width="10.81640625" bestFit="1" customWidth="1" min="13" max="13"/>
    <col width="10.54296875" bestFit="1" customWidth="1" min="14" max="14"/>
    <col width="12" bestFit="1" customWidth="1" min="15" max="15"/>
    <col width="12.54296875" customWidth="1" min="16" max="16"/>
  </cols>
  <sheetData>
    <row r="1">
      <c r="A1" s="85" t="inlineStr">
        <is>
          <t>Edelweiss Mutual Fund</t>
        </is>
      </c>
    </row>
    <row r="2" ht="29.5" customHeight="1" thickBot="1">
      <c r="A2" s="86" t="inlineStr">
        <is>
          <t xml:space="preserve">Edelweiss House, 10th Floor, Off. C.S.T. Road, Kalina, Santacruz (E), Mumbai 400098, Maharashtra  </t>
        </is>
      </c>
    </row>
    <row r="3" ht="36.75" customHeight="1">
      <c r="A3" s="148" t="inlineStr">
        <is>
          <t>PORTFOLIO STATEMENT OF EDELWEISS  ASEAN EQUITY OFF-SHORE FUND AS ON SEPTEMBER 30, 2025</t>
        </is>
      </c>
      <c r="B3" s="149" t="n"/>
      <c r="C3" s="149" t="n"/>
      <c r="D3" s="149" t="n"/>
      <c r="E3" s="149" t="n"/>
      <c r="F3" s="149" t="n"/>
      <c r="G3" s="150" t="n"/>
      <c r="H3" s="28">
        <f>HYPERLINK("[EDEL_HY Portfolio 30-Sep-2025 Final.xlsx]Index!A1","Index")</f>
        <v/>
      </c>
    </row>
    <row r="4" ht="19.5" customHeight="1">
      <c r="A4" s="151" t="inlineStr">
        <is>
          <t>(An open ended fund of fund scheme investing in JPMorgan Funds – ASEAN Equity Fund)</t>
        </is>
      </c>
      <c r="G4" s="51" t="n"/>
    </row>
    <row r="5">
      <c r="A5" s="29" t="n"/>
      <c r="G5" s="30" t="n"/>
    </row>
    <row r="6" ht="48" customHeight="1">
      <c r="A6" s="31" t="inlineStr">
        <is>
          <t>Name of the Instrument</t>
        </is>
      </c>
      <c r="B6" s="32" t="inlineStr">
        <is>
          <t>ISIN</t>
        </is>
      </c>
      <c r="C6" s="32" t="inlineStr">
        <is>
          <t>Rating/Industry</t>
        </is>
      </c>
      <c r="D6" s="152" t="inlineStr">
        <is>
          <t>Quantity</t>
        </is>
      </c>
      <c r="E6" s="34" t="inlineStr">
        <is>
          <t>Market/Fair Value(Rs. In Lacs)</t>
        </is>
      </c>
      <c r="F6" s="34" t="inlineStr">
        <is>
          <t>% to Net Assets</t>
        </is>
      </c>
      <c r="G6" s="35" t="inlineStr">
        <is>
          <t>YIELD</t>
        </is>
      </c>
    </row>
    <row r="7">
      <c r="A7" s="36" t="n"/>
      <c r="B7" s="16" t="n"/>
      <c r="C7" s="16" t="n"/>
      <c r="D7" s="153" t="n"/>
      <c r="E7" s="154" t="n"/>
      <c r="F7" s="155" t="n"/>
      <c r="G7" s="37" t="n"/>
    </row>
    <row r="8">
      <c r="A8" s="38" t="n"/>
      <c r="B8" s="17" t="n"/>
      <c r="C8" s="17" t="n"/>
      <c r="D8" s="156" t="n"/>
      <c r="E8" s="7" t="n"/>
      <c r="F8" s="8" t="n"/>
      <c r="G8" s="39" t="n"/>
    </row>
    <row r="9">
      <c r="A9" s="40" t="inlineStr">
        <is>
          <t>Foreign Securities and/or Overseas ETFs</t>
        </is>
      </c>
      <c r="B9" s="17" t="n"/>
      <c r="C9" s="17" t="n"/>
      <c r="D9" s="156" t="n"/>
      <c r="E9" s="7" t="n"/>
      <c r="F9" s="8" t="n"/>
      <c r="G9" s="39" t="n"/>
    </row>
    <row r="10">
      <c r="A10" s="40" t="inlineStr">
        <is>
          <t>International  Mutual Fund Units</t>
        </is>
      </c>
      <c r="B10" s="18" t="n"/>
      <c r="C10" s="18" t="n"/>
      <c r="D10" s="157" t="n"/>
      <c r="E10" s="24" t="n"/>
      <c r="F10" s="10" t="n"/>
      <c r="G10" s="41" t="n"/>
    </row>
    <row r="11">
      <c r="A11" s="38" t="inlineStr">
        <is>
          <t>JPM Asean Equity-I Acc USD</t>
        </is>
      </c>
      <c r="B11" s="17" t="inlineStr">
        <is>
          <t>LU0441852299</t>
        </is>
      </c>
      <c r="C11" s="17" t="n"/>
      <c r="D11" s="156" t="n">
        <v>68777.444</v>
      </c>
      <c r="E11" s="7" t="n">
        <v>12735.34</v>
      </c>
      <c r="F11" s="8" t="n">
        <v>0.9858</v>
      </c>
      <c r="G11" s="39" t="n"/>
    </row>
    <row r="12">
      <c r="A12" s="40" t="inlineStr">
        <is>
          <t>Sub Total</t>
        </is>
      </c>
      <c r="B12" s="18" t="n"/>
      <c r="C12" s="18" t="n"/>
      <c r="D12" s="157" t="n"/>
      <c r="E12" s="20" t="n">
        <v>12735.34</v>
      </c>
      <c r="F12" s="21" t="n">
        <v>0.9858</v>
      </c>
      <c r="G12" s="41" t="n"/>
    </row>
    <row r="13">
      <c r="A13" s="38" t="n"/>
      <c r="B13" s="17" t="n"/>
      <c r="C13" s="17" t="n"/>
      <c r="D13" s="156" t="n"/>
      <c r="E13" s="7" t="n"/>
      <c r="F13" s="8" t="n"/>
      <c r="G13" s="39" t="n"/>
    </row>
    <row r="14">
      <c r="A14" s="42" t="inlineStr">
        <is>
          <t>TOTAL</t>
        </is>
      </c>
      <c r="B14" s="145" t="n"/>
      <c r="C14" s="145" t="n"/>
      <c r="D14" s="158" t="n"/>
      <c r="E14" s="20" t="n">
        <v>12735.34</v>
      </c>
      <c r="F14" s="21" t="n">
        <v>0.9858</v>
      </c>
      <c r="G14" s="41" t="n"/>
    </row>
    <row r="15">
      <c r="A15" s="38" t="n"/>
      <c r="B15" s="17" t="n"/>
      <c r="C15" s="17" t="n"/>
      <c r="D15" s="156" t="n"/>
      <c r="E15" s="7" t="n"/>
      <c r="F15" s="8" t="n"/>
      <c r="G15" s="39" t="n"/>
    </row>
    <row r="16">
      <c r="A16" s="40" t="inlineStr">
        <is>
          <t>TREPS / Reverse Repo</t>
        </is>
      </c>
      <c r="B16" s="17" t="n"/>
      <c r="C16" s="17" t="n"/>
      <c r="D16" s="156" t="n"/>
      <c r="E16" s="7" t="n"/>
      <c r="F16" s="8" t="n"/>
      <c r="G16" s="39" t="n"/>
    </row>
    <row r="17">
      <c r="A17" s="38" t="inlineStr">
        <is>
          <t>Clearing Corporation of India Ltd.</t>
        </is>
      </c>
      <c r="B17" s="17" t="n"/>
      <c r="C17" s="17" t="n"/>
      <c r="D17" s="156" t="n"/>
      <c r="E17" s="7" t="n">
        <v>217.97</v>
      </c>
      <c r="F17" s="8" t="n">
        <v>0.0169</v>
      </c>
      <c r="G17" s="39" t="n">
        <v>0.05471</v>
      </c>
    </row>
    <row r="18">
      <c r="A18" s="40" t="inlineStr">
        <is>
          <t>Sub Total</t>
        </is>
      </c>
      <c r="B18" s="18" t="n"/>
      <c r="C18" s="18" t="n"/>
      <c r="D18" s="157" t="n"/>
      <c r="E18" s="20" t="n">
        <v>217.97</v>
      </c>
      <c r="F18" s="21" t="n">
        <v>0.0169</v>
      </c>
      <c r="G18" s="41" t="n"/>
    </row>
    <row r="19">
      <c r="A19" s="38" t="n"/>
      <c r="B19" s="17" t="n"/>
      <c r="C19" s="17" t="n"/>
      <c r="D19" s="156" t="n"/>
      <c r="E19" s="7" t="n"/>
      <c r="F19" s="8" t="n"/>
      <c r="G19" s="39" t="n"/>
    </row>
    <row r="20">
      <c r="A20" s="42" t="inlineStr">
        <is>
          <t>TOTAL</t>
        </is>
      </c>
      <c r="B20" s="145" t="n"/>
      <c r="C20" s="145" t="n"/>
      <c r="D20" s="158" t="n"/>
      <c r="E20" s="20" t="n">
        <v>217.97</v>
      </c>
      <c r="F20" s="21" t="n">
        <v>0.0169</v>
      </c>
      <c r="G20" s="41" t="n"/>
    </row>
    <row r="21">
      <c r="A21" s="38" t="inlineStr">
        <is>
          <t>Accrued Interest</t>
        </is>
      </c>
      <c r="B21" s="17" t="n"/>
      <c r="C21" s="17" t="n"/>
      <c r="D21" s="156" t="n"/>
      <c r="E21" s="7" t="n">
        <v>0.0326712</v>
      </c>
      <c r="F21" s="59" t="inlineStr">
        <is>
          <t>$0.00%</t>
        </is>
      </c>
      <c r="G21" s="39" t="n"/>
    </row>
    <row r="22">
      <c r="A22" s="38" t="inlineStr">
        <is>
          <t>Net Receivables/(Payables)</t>
        </is>
      </c>
      <c r="B22" s="17" t="n"/>
      <c r="C22" s="17" t="n"/>
      <c r="D22" s="156" t="n"/>
      <c r="E22" s="159" t="n">
        <v>-34.0826712</v>
      </c>
      <c r="F22" s="160" t="n">
        <v>-0.002702</v>
      </c>
      <c r="G22" s="39" t="n">
        <v>0.05471</v>
      </c>
    </row>
    <row r="23">
      <c r="A23" s="45" t="inlineStr">
        <is>
          <t>GRAND TOTAL</t>
        </is>
      </c>
      <c r="B23" s="19" t="n"/>
      <c r="C23" s="19" t="n"/>
      <c r="D23" s="161" t="n"/>
      <c r="E23" s="14" t="n">
        <v>12919.26</v>
      </c>
      <c r="F23" s="15" t="n">
        <v>1</v>
      </c>
      <c r="G23" s="46" t="n"/>
    </row>
    <row r="24">
      <c r="A24" s="29" t="n"/>
      <c r="G24" s="30" t="n"/>
    </row>
    <row r="25">
      <c r="A25" s="47" t="inlineStr">
        <is>
          <t xml:space="preserve">$ Less than 0.01% of Net Asset Value </t>
        </is>
      </c>
      <c r="G25" s="30" t="n"/>
    </row>
    <row r="26">
      <c r="A26" s="29" t="n"/>
      <c r="G26" s="30" t="n"/>
    </row>
    <row r="27">
      <c r="A27" s="47" t="inlineStr">
        <is>
          <t>Notes:</t>
        </is>
      </c>
      <c r="G27" s="30" t="n"/>
    </row>
    <row r="28">
      <c r="A28" s="48" t="inlineStr">
        <is>
          <t>1. Security in default beyond its maturiy date</t>
        </is>
      </c>
      <c r="B28" s="49" t="inlineStr">
        <is>
          <t>NIL</t>
        </is>
      </c>
      <c r="G28" s="30" t="n"/>
    </row>
    <row r="29">
      <c r="A29" s="29" t="inlineStr">
        <is>
          <t>2. Net Asset Value (Rs. per unit)</t>
        </is>
      </c>
      <c r="G29" s="30" t="n"/>
    </row>
    <row r="30">
      <c r="A30" s="29" t="inlineStr">
        <is>
          <t>Plan /option (Face Value 10)</t>
        </is>
      </c>
      <c r="B30" s="49" t="inlineStr">
        <is>
          <t>As on</t>
        </is>
      </c>
      <c r="C30" s="49" t="inlineStr">
        <is>
          <t>As on</t>
        </is>
      </c>
      <c r="G30" s="30" t="n"/>
    </row>
    <row r="31">
      <c r="A31" s="29" t="n"/>
      <c r="B31" s="50" t="n">
        <v>45747</v>
      </c>
      <c r="C31" s="50" t="n">
        <v>45930</v>
      </c>
      <c r="G31" s="30" t="n"/>
    </row>
    <row r="32">
      <c r="A32" s="29" t="inlineStr">
        <is>
          <t>Direct Plan Growth Option</t>
        </is>
      </c>
      <c r="B32" t="n">
        <v>30.435</v>
      </c>
      <c r="C32" t="n">
        <v>34.884</v>
      </c>
      <c r="G32" s="51" t="n"/>
    </row>
    <row r="33">
      <c r="A33" s="29" t="inlineStr">
        <is>
          <t>Regular Plan Growth Option</t>
        </is>
      </c>
      <c r="B33" t="n">
        <v>27.324</v>
      </c>
      <c r="C33" t="n">
        <v>31.206</v>
      </c>
      <c r="G33" s="51" t="n"/>
    </row>
    <row r="34">
      <c r="A34" s="29" t="n"/>
      <c r="G34" s="51" t="n"/>
    </row>
    <row r="35">
      <c r="A35" s="29" t="inlineStr">
        <is>
          <t xml:space="preserve">3. Total Dividend (Net) declared during the half year period </t>
        </is>
      </c>
      <c r="B35" s="49" t="inlineStr">
        <is>
          <t>NIL</t>
        </is>
      </c>
      <c r="G35" s="30" t="n"/>
    </row>
    <row r="36">
      <c r="A36" s="29" t="inlineStr">
        <is>
          <t>4. Bonus was declared during the half year period</t>
        </is>
      </c>
      <c r="B36" s="49" t="inlineStr">
        <is>
          <t>NIL</t>
        </is>
      </c>
      <c r="G36" s="30" t="n"/>
    </row>
    <row r="37">
      <c r="A37" s="48" t="inlineStr">
        <is>
          <t>5. Investment in Repo of Corporate Debt Securities as at September 30, 2025</t>
        </is>
      </c>
      <c r="B37" s="49" t="inlineStr">
        <is>
          <t>NIL</t>
        </is>
      </c>
      <c r="G37" s="30" t="n"/>
    </row>
    <row r="38">
      <c r="A38" s="48" t="inlineStr">
        <is>
          <t>6. Investment in foreign securities/ADRs/GDRs as at September 30,2025</t>
        </is>
      </c>
      <c r="B38" s="52" t="n">
        <v>12735.3447757</v>
      </c>
      <c r="G38" s="30" t="n"/>
    </row>
    <row r="39" ht="30" customHeight="1">
      <c r="A39" s="48" t="inlineStr">
        <is>
          <t>7. Total gross exposure to derivative instruments (excluding reversed positions) at the end of the month (Rs. in Lakhs)</t>
        </is>
      </c>
      <c r="B39" s="49" t="inlineStr">
        <is>
          <t>NIL</t>
        </is>
      </c>
      <c r="G39" s="30" t="n"/>
    </row>
    <row r="40" ht="29" customHeight="1">
      <c r="A40" s="48" t="inlineStr">
        <is>
          <t>8. Margin Deposits includes Margin money placed on derivatives other than margin money placed with bank</t>
        </is>
      </c>
      <c r="B40" s="49" t="inlineStr">
        <is>
          <t>NIL</t>
        </is>
      </c>
      <c r="G40" s="30" t="n"/>
    </row>
    <row r="41" ht="29" customHeight="1">
      <c r="A41" s="48" t="inlineStr">
        <is>
          <t>9. Value of investment made by other schemes under same management (Rs. In Lakhs)</t>
        </is>
      </c>
      <c r="B41" s="49" t="inlineStr">
        <is>
          <t>NIL</t>
        </is>
      </c>
      <c r="G41" s="30" t="n"/>
    </row>
    <row r="42">
      <c r="A42" s="48" t="inlineStr">
        <is>
          <t>10. Number of instance of deviation In valuation of securities</t>
        </is>
      </c>
      <c r="B42" s="49" t="inlineStr">
        <is>
          <t>NIL</t>
        </is>
      </c>
      <c r="G42" s="30" t="n"/>
    </row>
    <row r="43" ht="15" customHeight="1" thickBot="1">
      <c r="A43" s="54" t="inlineStr">
        <is>
          <t>11. Total value and percentage of illiquid equity shares / securities</t>
        </is>
      </c>
      <c r="B43" s="55" t="inlineStr">
        <is>
          <t>NIL</t>
        </is>
      </c>
      <c r="C43" s="56" t="n"/>
      <c r="D43" s="56" t="n"/>
      <c r="E43" s="56" t="n"/>
      <c r="F43" s="56" t="n"/>
      <c r="G43" s="57" t="n"/>
    </row>
    <row r="45" ht="70" customHeight="1">
      <c r="A45" s="177" t="inlineStr">
        <is>
          <t>Scheme Name</t>
        </is>
      </c>
      <c r="B45" s="177" t="inlineStr">
        <is>
          <t>Risk- O - Meter</t>
        </is>
      </c>
      <c r="C45" s="177" t="inlineStr">
        <is>
          <t>Benchmark of the Scheme</t>
        </is>
      </c>
      <c r="D45" s="177" t="inlineStr">
        <is>
          <t>Benchmark Risk-o-meter</t>
        </is>
      </c>
    </row>
    <row r="46" ht="70" customHeight="1">
      <c r="A46" s="177" t="inlineStr">
        <is>
          <t>Edelweiss ASEAN Equity Off-Shore Fund</t>
        </is>
      </c>
      <c r="B46" s="177" t="n"/>
      <c r="C46" s="177" t="inlineStr">
        <is>
          <t>MSCI AC Asean 10/40 Total Return Index</t>
        </is>
      </c>
      <c r="D46" s="177" t="n"/>
      <c r="E46" t="inlineStr"/>
    </row>
  </sheetData>
  <mergeCells count="2">
    <mergeCell ref="A3:G3"/>
    <mergeCell ref="A4:G4"/>
  </mergeCells>
  <pageMargins left="0.7" right="0.7" top="0.75" bottom="0.75" header="0.3" footer="0.3"/>
  <pageSetup orientation="portrait" horizontalDpi="300" verticalDpi="300"/>
  <drawing xmlns:r="http://schemas.openxmlformats.org/officeDocument/2006/relationships" r:id="rId1"/>
</worksheet>
</file>

<file path=xl/worksheets/sheet56.xml><?xml version="1.0" encoding="utf-8"?>
<worksheet xmlns="http://schemas.openxmlformats.org/spreadsheetml/2006/main">
  <sheetPr>
    <outlinePr summaryBelow="1" summaryRight="1"/>
    <pageSetUpPr/>
  </sheetPr>
  <dimension ref="A1:H46"/>
  <sheetViews>
    <sheetView showGridLines="0" workbookViewId="0">
      <pane ySplit="6" topLeftCell="A7" activePane="bottomLeft" state="frozen"/>
      <selection activeCell="A7" sqref="A7"/>
      <selection pane="bottomLeft" activeCell="A7" sqref="A7"/>
    </sheetView>
  </sheetViews>
  <sheetFormatPr baseColWidth="8" defaultRowHeight="14.5"/>
  <cols>
    <col width="66.81640625" customWidth="1" min="1" max="1"/>
    <col width="22" customWidth="1" min="2" max="2"/>
    <col width="26.7265625" customWidth="1" min="3" max="3"/>
    <col width="22" customWidth="1" min="4" max="4"/>
    <col width="16.453125" customWidth="1" min="5" max="5"/>
    <col width="22" customWidth="1" min="6" max="6"/>
    <col width="6.1796875" bestFit="1" customWidth="1" style="2" min="7" max="7"/>
    <col width="70.26953125" bestFit="1" customWidth="1" min="12" max="12"/>
    <col width="10.81640625" bestFit="1" customWidth="1" min="13" max="13"/>
    <col width="10.54296875" bestFit="1" customWidth="1" min="14" max="14"/>
    <col width="12" bestFit="1" customWidth="1" min="15" max="15"/>
    <col width="12.54296875" customWidth="1" min="16" max="16"/>
  </cols>
  <sheetData>
    <row r="1">
      <c r="A1" s="85" t="inlineStr">
        <is>
          <t>Edelweiss Mutual Fund</t>
        </is>
      </c>
    </row>
    <row r="2" ht="29.5" customHeight="1" thickBot="1">
      <c r="A2" s="86" t="inlineStr">
        <is>
          <t xml:space="preserve">Edelweiss House, 10th Floor, Off. C.S.T. Road, Kalina, Santacruz (E), Mumbai 400098, Maharashtra  </t>
        </is>
      </c>
    </row>
    <row r="3" ht="36.75" customHeight="1">
      <c r="A3" s="148" t="inlineStr">
        <is>
          <t>PORTFOLIO STATEMENT OF EDELWEISS  US VALUE EQUITY OFF-SHORE FUND AS ON SEPTEMBER 30, 2025</t>
        </is>
      </c>
      <c r="B3" s="149" t="n"/>
      <c r="C3" s="149" t="n"/>
      <c r="D3" s="149" t="n"/>
      <c r="E3" s="149" t="n"/>
      <c r="F3" s="149" t="n"/>
      <c r="G3" s="150" t="n"/>
      <c r="H3" s="28">
        <f>HYPERLINK("[EDEL_HY Portfolio 30-Sep-2025 Final.xlsx]Index!A1","Index")</f>
        <v/>
      </c>
    </row>
    <row r="4" ht="19.5" customHeight="1">
      <c r="A4" s="151" t="inlineStr">
        <is>
          <t>(An open ended fund of fund scheme investing in JPMorgan Funds – US Value Fund)</t>
        </is>
      </c>
      <c r="G4" s="51" t="n"/>
    </row>
    <row r="5">
      <c r="A5" s="29" t="n"/>
      <c r="G5" s="30" t="n"/>
    </row>
    <row r="6" ht="48" customHeight="1">
      <c r="A6" s="31" t="inlineStr">
        <is>
          <t>Name of the Instrument</t>
        </is>
      </c>
      <c r="B6" s="32" t="inlineStr">
        <is>
          <t>ISIN</t>
        </is>
      </c>
      <c r="C6" s="32" t="inlineStr">
        <is>
          <t>Rating/Industry</t>
        </is>
      </c>
      <c r="D6" s="152" t="inlineStr">
        <is>
          <t>Quantity</t>
        </is>
      </c>
      <c r="E6" s="34" t="inlineStr">
        <is>
          <t>Market/Fair Value(Rs. In Lacs)</t>
        </is>
      </c>
      <c r="F6" s="34" t="inlineStr">
        <is>
          <t>% to Net Assets</t>
        </is>
      </c>
      <c r="G6" s="35" t="inlineStr">
        <is>
          <t>YIELD</t>
        </is>
      </c>
    </row>
    <row r="7">
      <c r="A7" s="36" t="n"/>
      <c r="B7" s="16" t="n"/>
      <c r="C7" s="16" t="n"/>
      <c r="D7" s="153" t="n"/>
      <c r="E7" s="154" t="n"/>
      <c r="F7" s="155" t="n"/>
      <c r="G7" s="37" t="n"/>
    </row>
    <row r="8">
      <c r="A8" s="38" t="n"/>
      <c r="B8" s="17" t="n"/>
      <c r="C8" s="17" t="n"/>
      <c r="D8" s="156" t="n"/>
      <c r="E8" s="7" t="n"/>
      <c r="F8" s="8" t="n"/>
      <c r="G8" s="39" t="n"/>
    </row>
    <row r="9">
      <c r="A9" s="40" t="inlineStr">
        <is>
          <t>Foreign Securities and/or Overseas ETFs</t>
        </is>
      </c>
      <c r="B9" s="17" t="n"/>
      <c r="C9" s="17" t="n"/>
      <c r="D9" s="156" t="n"/>
      <c r="E9" s="7" t="n"/>
      <c r="F9" s="8" t="n"/>
      <c r="G9" s="39" t="n"/>
    </row>
    <row r="10">
      <c r="A10" s="40" t="inlineStr">
        <is>
          <t>International  Mutual Fund Units</t>
        </is>
      </c>
      <c r="B10" s="18" t="n"/>
      <c r="C10" s="18" t="n"/>
      <c r="D10" s="157" t="n"/>
      <c r="E10" s="24" t="n"/>
      <c r="F10" s="10" t="n"/>
      <c r="G10" s="41" t="n"/>
    </row>
    <row r="11">
      <c r="A11" s="38" t="inlineStr">
        <is>
          <t>Jpmorgan F-Jpm Us Value-I Ac</t>
        </is>
      </c>
      <c r="B11" s="17" t="inlineStr">
        <is>
          <t>LU0248060658</t>
        </is>
      </c>
      <c r="C11" s="17" t="n"/>
      <c r="D11" s="156" t="n">
        <v>49999.133</v>
      </c>
      <c r="E11" s="7" t="n">
        <v>17955.27</v>
      </c>
      <c r="F11" s="8" t="n">
        <v>0.9892</v>
      </c>
      <c r="G11" s="39" t="n"/>
    </row>
    <row r="12">
      <c r="A12" s="40" t="inlineStr">
        <is>
          <t>Sub Total</t>
        </is>
      </c>
      <c r="B12" s="18" t="n"/>
      <c r="C12" s="18" t="n"/>
      <c r="D12" s="157" t="n"/>
      <c r="E12" s="20" t="n">
        <v>17955.27</v>
      </c>
      <c r="F12" s="21" t="n">
        <v>0.9892</v>
      </c>
      <c r="G12" s="41" t="n"/>
    </row>
    <row r="13">
      <c r="A13" s="38" t="n"/>
      <c r="B13" s="17" t="n"/>
      <c r="C13" s="17" t="n"/>
      <c r="D13" s="156" t="n"/>
      <c r="E13" s="7" t="n"/>
      <c r="F13" s="8" t="n"/>
      <c r="G13" s="39" t="n"/>
    </row>
    <row r="14">
      <c r="A14" s="42" t="inlineStr">
        <is>
          <t>TOTAL</t>
        </is>
      </c>
      <c r="B14" s="145" t="n"/>
      <c r="C14" s="145" t="n"/>
      <c r="D14" s="158" t="n"/>
      <c r="E14" s="20" t="n">
        <v>17955.27</v>
      </c>
      <c r="F14" s="21" t="n">
        <v>0.9892</v>
      </c>
      <c r="G14" s="41" t="n"/>
    </row>
    <row r="15">
      <c r="A15" s="38" t="n"/>
      <c r="B15" s="17" t="n"/>
      <c r="C15" s="17" t="n"/>
      <c r="D15" s="156" t="n"/>
      <c r="E15" s="7" t="n"/>
      <c r="F15" s="8" t="n"/>
      <c r="G15" s="39" t="n"/>
    </row>
    <row r="16">
      <c r="A16" s="40" t="inlineStr">
        <is>
          <t>TREPS / Reverse Repo</t>
        </is>
      </c>
      <c r="B16" s="17" t="n"/>
      <c r="C16" s="17" t="n"/>
      <c r="D16" s="156" t="n"/>
      <c r="E16" s="7" t="n"/>
      <c r="F16" s="8" t="n"/>
      <c r="G16" s="39" t="n"/>
    </row>
    <row r="17">
      <c r="A17" s="38" t="inlineStr">
        <is>
          <t>Clearing Corporation of India Ltd.</t>
        </is>
      </c>
      <c r="B17" s="17" t="n"/>
      <c r="C17" s="17" t="n"/>
      <c r="D17" s="156" t="n"/>
      <c r="E17" s="7" t="n">
        <v>250.96</v>
      </c>
      <c r="F17" s="8" t="n">
        <v>0.0138</v>
      </c>
      <c r="G17" s="39" t="n">
        <v>0.05471</v>
      </c>
    </row>
    <row r="18">
      <c r="A18" s="40" t="inlineStr">
        <is>
          <t>Sub Total</t>
        </is>
      </c>
      <c r="B18" s="18" t="n"/>
      <c r="C18" s="18" t="n"/>
      <c r="D18" s="157" t="n"/>
      <c r="E18" s="20" t="n">
        <v>250.96</v>
      </c>
      <c r="F18" s="21" t="n">
        <v>0.0138</v>
      </c>
      <c r="G18" s="41" t="n"/>
    </row>
    <row r="19">
      <c r="A19" s="38" t="n"/>
      <c r="B19" s="17" t="n"/>
      <c r="C19" s="17" t="n"/>
      <c r="D19" s="156" t="n"/>
      <c r="E19" s="7" t="n"/>
      <c r="F19" s="8" t="n"/>
      <c r="G19" s="39" t="n"/>
    </row>
    <row r="20">
      <c r="A20" s="42" t="inlineStr">
        <is>
          <t>TOTAL</t>
        </is>
      </c>
      <c r="B20" s="145" t="n"/>
      <c r="C20" s="145" t="n"/>
      <c r="D20" s="158" t="n"/>
      <c r="E20" s="20" t="n">
        <v>250.96</v>
      </c>
      <c r="F20" s="21" t="n">
        <v>0.0138</v>
      </c>
      <c r="G20" s="41" t="n"/>
    </row>
    <row r="21">
      <c r="A21" s="38" t="inlineStr">
        <is>
          <t>Accrued Interest</t>
        </is>
      </c>
      <c r="B21" s="17" t="n"/>
      <c r="C21" s="17" t="n"/>
      <c r="D21" s="156" t="n"/>
      <c r="E21" s="7" t="n">
        <v>0.0376169</v>
      </c>
      <c r="F21" s="59" t="inlineStr">
        <is>
          <t>$0.00%</t>
        </is>
      </c>
      <c r="G21" s="39" t="n"/>
    </row>
    <row r="22">
      <c r="A22" s="38" t="inlineStr">
        <is>
          <t>Net Receivables/(Payables)</t>
        </is>
      </c>
      <c r="B22" s="17" t="n"/>
      <c r="C22" s="17" t="n"/>
      <c r="D22" s="156" t="n"/>
      <c r="E22" s="159" t="n">
        <v>-54.9576169</v>
      </c>
      <c r="F22" s="160" t="n">
        <v>-0.003002</v>
      </c>
      <c r="G22" s="39" t="n">
        <v>0.05471</v>
      </c>
    </row>
    <row r="23">
      <c r="A23" s="45" t="inlineStr">
        <is>
          <t>GRAND TOTAL</t>
        </is>
      </c>
      <c r="B23" s="19" t="n"/>
      <c r="C23" s="19" t="n"/>
      <c r="D23" s="161" t="n"/>
      <c r="E23" s="14" t="n">
        <v>18151.31</v>
      </c>
      <c r="F23" s="15" t="n">
        <v>1</v>
      </c>
      <c r="G23" s="46" t="n"/>
    </row>
    <row r="24">
      <c r="A24" s="29" t="n"/>
      <c r="G24" s="30" t="n"/>
    </row>
    <row r="25">
      <c r="A25" s="47" t="inlineStr">
        <is>
          <t xml:space="preserve">$ Less than 0.01% of Net Asset Value </t>
        </is>
      </c>
      <c r="G25" s="30" t="n"/>
    </row>
    <row r="26">
      <c r="A26" s="29" t="n"/>
      <c r="G26" s="30" t="n"/>
    </row>
    <row r="27">
      <c r="A27" s="47" t="inlineStr">
        <is>
          <t>Notes:</t>
        </is>
      </c>
      <c r="G27" s="30" t="n"/>
    </row>
    <row r="28">
      <c r="A28" s="48" t="inlineStr">
        <is>
          <t>1. Security in default beyond its maturiy date</t>
        </is>
      </c>
      <c r="B28" s="49" t="inlineStr">
        <is>
          <t>NIL</t>
        </is>
      </c>
      <c r="G28" s="30" t="n"/>
    </row>
    <row r="29">
      <c r="A29" s="29" t="inlineStr">
        <is>
          <t>2. Net Asset Value (Rs. per unit)</t>
        </is>
      </c>
      <c r="G29" s="30" t="n"/>
    </row>
    <row r="30">
      <c r="A30" s="29" t="inlineStr">
        <is>
          <t>Plan /option (Face Value 10)</t>
        </is>
      </c>
      <c r="B30" s="49" t="inlineStr">
        <is>
          <t>As on</t>
        </is>
      </c>
      <c r="C30" s="49" t="inlineStr">
        <is>
          <t>As on</t>
        </is>
      </c>
      <c r="G30" s="30" t="n"/>
    </row>
    <row r="31">
      <c r="A31" s="29" t="n"/>
      <c r="B31" s="50" t="n">
        <v>45747</v>
      </c>
      <c r="C31" s="50" t="n">
        <v>45930</v>
      </c>
      <c r="G31" s="30" t="n"/>
    </row>
    <row r="32">
      <c r="A32" s="29" t="inlineStr">
        <is>
          <t>Direct Plan Growth Option</t>
        </is>
      </c>
      <c r="B32" t="n">
        <v>34.3559</v>
      </c>
      <c r="C32" t="n">
        <v>38.3533</v>
      </c>
      <c r="G32" s="51" t="n"/>
    </row>
    <row r="33">
      <c r="A33" s="29" t="inlineStr">
        <is>
          <t>Regular Plan Growth Option</t>
        </is>
      </c>
      <c r="B33" t="n">
        <v>31.1626</v>
      </c>
      <c r="C33" t="n">
        <v>34.6318</v>
      </c>
      <c r="G33" s="51" t="n"/>
    </row>
    <row r="34">
      <c r="A34" s="29" t="n"/>
      <c r="G34" s="51" t="n"/>
    </row>
    <row r="35">
      <c r="A35" s="29" t="inlineStr">
        <is>
          <t xml:space="preserve">3. Total Dividend (Net) declared during the half year period </t>
        </is>
      </c>
      <c r="B35" s="49" t="inlineStr">
        <is>
          <t>NIL</t>
        </is>
      </c>
      <c r="G35" s="30" t="n"/>
    </row>
    <row r="36">
      <c r="A36" s="29" t="inlineStr">
        <is>
          <t>4. Bonus was declared during the half year period</t>
        </is>
      </c>
      <c r="B36" s="49" t="inlineStr">
        <is>
          <t>NIL</t>
        </is>
      </c>
      <c r="G36" s="30" t="n"/>
    </row>
    <row r="37">
      <c r="A37" s="48" t="inlineStr">
        <is>
          <t>5. Investment in Repo of Corporate Debt Securities as at September 30, 2025</t>
        </is>
      </c>
      <c r="B37" s="49" t="inlineStr">
        <is>
          <t>NIL</t>
        </is>
      </c>
      <c r="G37" s="30" t="n"/>
    </row>
    <row r="38">
      <c r="A38" s="48" t="inlineStr">
        <is>
          <t>6. Investment in foreign securities/ADRs/GDRs as at September 30,2025</t>
        </is>
      </c>
      <c r="B38" s="52" t="n">
        <v>17955.2675558</v>
      </c>
      <c r="G38" s="30" t="n"/>
    </row>
    <row r="39" ht="29" customHeight="1">
      <c r="A39" s="48" t="inlineStr">
        <is>
          <t>7. Total gross exposure to derivative instruments (excluding reversed positions) at the end of the month (Rs. in Lakhs)</t>
        </is>
      </c>
      <c r="B39" s="49" t="inlineStr">
        <is>
          <t>NIL</t>
        </is>
      </c>
      <c r="G39" s="30" t="n"/>
    </row>
    <row r="40" ht="29" customHeight="1">
      <c r="A40" s="48" t="inlineStr">
        <is>
          <t>8. Margin Deposits includes Margin money placed on derivatives other than margin money placed with bank</t>
        </is>
      </c>
      <c r="B40" s="49" t="inlineStr">
        <is>
          <t>NIL</t>
        </is>
      </c>
      <c r="G40" s="30" t="n"/>
    </row>
    <row r="41" ht="29" customHeight="1">
      <c r="A41" s="48" t="inlineStr">
        <is>
          <t>9. Value of investment made by other schemes under same management (Rs. In Lakhs)</t>
        </is>
      </c>
      <c r="B41" s="49" t="inlineStr">
        <is>
          <t>NIL</t>
        </is>
      </c>
      <c r="G41" s="30" t="n"/>
    </row>
    <row r="42">
      <c r="A42" s="48" t="inlineStr">
        <is>
          <t>10. Number of instance of deviation In valuation of securities</t>
        </is>
      </c>
      <c r="B42" s="49" t="inlineStr">
        <is>
          <t>NIL</t>
        </is>
      </c>
      <c r="G42" s="30" t="n"/>
    </row>
    <row r="43" ht="15" customHeight="1" thickBot="1">
      <c r="A43" s="54" t="inlineStr">
        <is>
          <t>11. Total value and percentage of illiquid equity shares / securities</t>
        </is>
      </c>
      <c r="B43" s="55" t="inlineStr">
        <is>
          <t>NIL</t>
        </is>
      </c>
      <c r="C43" s="56" t="n"/>
      <c r="D43" s="56" t="n"/>
      <c r="E43" s="56" t="n"/>
      <c r="F43" s="56" t="n"/>
      <c r="G43" s="57" t="n"/>
    </row>
    <row r="45" ht="70" customHeight="1">
      <c r="A45" s="177" t="inlineStr">
        <is>
          <t>Scheme Name</t>
        </is>
      </c>
      <c r="B45" s="177" t="inlineStr">
        <is>
          <t>Risk- O - Meter</t>
        </is>
      </c>
      <c r="C45" s="177" t="inlineStr">
        <is>
          <t>Benchmark of the Scheme</t>
        </is>
      </c>
      <c r="D45" s="177" t="inlineStr">
        <is>
          <t>Benchmark Risk-o-meter</t>
        </is>
      </c>
    </row>
    <row r="46" ht="70" customHeight="1">
      <c r="A46" s="177" t="inlineStr">
        <is>
          <t>Edelweiss US Value Equity Off-Shore Fund</t>
        </is>
      </c>
      <c r="B46" s="177" t="n"/>
      <c r="C46" s="177" t="inlineStr">
        <is>
          <t>Russell 1000 Value Index</t>
        </is>
      </c>
      <c r="D46" s="177" t="n"/>
      <c r="E46" t="inlineStr"/>
    </row>
  </sheetData>
  <mergeCells count="2">
    <mergeCell ref="A3:G3"/>
    <mergeCell ref="A4:G4"/>
  </mergeCells>
  <pageMargins left="0.7" right="0.7" top="0.75" bottom="0.75" header="0.3" footer="0.3"/>
  <pageSetup orientation="portrait" horizontalDpi="300" verticalDpi="300"/>
  <drawing xmlns:r="http://schemas.openxmlformats.org/officeDocument/2006/relationships" r:id="rId1"/>
</worksheet>
</file>

<file path=xl/worksheets/sheet57.xml><?xml version="1.0" encoding="utf-8"?>
<worksheet xmlns="http://schemas.openxmlformats.org/spreadsheetml/2006/main">
  <sheetPr>
    <outlinePr summaryBelow="1" summaryRight="1"/>
    <pageSetUpPr/>
  </sheetPr>
  <dimension ref="A1:I47"/>
  <sheetViews>
    <sheetView showGridLines="0" workbookViewId="0">
      <pane ySplit="6" topLeftCell="A7" activePane="bottomLeft" state="frozen"/>
      <selection activeCell="A7" sqref="A7"/>
      <selection pane="bottomLeft" activeCell="A7" sqref="A7"/>
    </sheetView>
  </sheetViews>
  <sheetFormatPr baseColWidth="8" defaultRowHeight="14.5"/>
  <cols>
    <col width="62.7265625" customWidth="1" min="1" max="1"/>
    <col width="22" bestFit="1" customWidth="1" min="2" max="2"/>
    <col width="26.7265625" customWidth="1" min="3" max="3"/>
    <col width="22" customWidth="1" min="4" max="4"/>
    <col width="16.453125" customWidth="1" min="5" max="5"/>
    <col width="22" customWidth="1" min="6" max="6"/>
    <col width="6.1796875" bestFit="1" customWidth="1" style="2" min="7" max="7"/>
    <col width="9.1796875" customWidth="1" style="2" min="10" max="10"/>
    <col width="70.26953125" bestFit="1" customWidth="1" min="12" max="12"/>
    <col width="10.81640625" bestFit="1" customWidth="1" min="13" max="13"/>
    <col width="10.54296875" bestFit="1" customWidth="1" min="14" max="14"/>
    <col width="12" bestFit="1" customWidth="1" min="15" max="15"/>
    <col width="12.54296875" customWidth="1" min="16" max="16"/>
  </cols>
  <sheetData>
    <row r="1">
      <c r="A1" s="85" t="inlineStr">
        <is>
          <t>Edelweiss Mutual Fund</t>
        </is>
      </c>
    </row>
    <row r="2" ht="29.5" customHeight="1" thickBot="1">
      <c r="A2" s="86" t="inlineStr">
        <is>
          <t xml:space="preserve">Edelweiss House, 10th Floor, Off. C.S.T. Road, Kalina, Santacruz (E), Mumbai 400098, Maharashtra  </t>
        </is>
      </c>
    </row>
    <row r="3" ht="36.75" customHeight="1">
      <c r="A3" s="148" t="inlineStr">
        <is>
          <t>PORTFOLIO STATEMENT OF EDELWEISS SILVER ETF FUND AS ON SEPTEMBER 30, 2025</t>
        </is>
      </c>
      <c r="B3" s="149" t="n"/>
      <c r="C3" s="149" t="n"/>
      <c r="D3" s="149" t="n"/>
      <c r="E3" s="149" t="n"/>
      <c r="F3" s="149" t="n"/>
      <c r="G3" s="150" t="n"/>
      <c r="H3" s="28">
        <f>HYPERLINK("[EDEL_HY Portfolio 30-Sep-2025 Final.xlsx]Index!A1","Index")</f>
        <v/>
      </c>
    </row>
    <row r="4" ht="19.5" customHeight="1">
      <c r="A4" s="151" t="inlineStr">
        <is>
          <t>(An open ended exchange traded fund replicating/tracking domestic prices of Silver)</t>
        </is>
      </c>
      <c r="G4" s="51" t="n"/>
    </row>
    <row r="5">
      <c r="A5" s="29" t="n"/>
      <c r="G5" s="30" t="n"/>
    </row>
    <row r="6" ht="48" customHeight="1">
      <c r="A6" s="31" t="inlineStr">
        <is>
          <t>Name of the Instrument</t>
        </is>
      </c>
      <c r="B6" s="32" t="inlineStr">
        <is>
          <t>ISIN</t>
        </is>
      </c>
      <c r="C6" s="32" t="inlineStr">
        <is>
          <t>Rating/Industry</t>
        </is>
      </c>
      <c r="D6" s="152" t="inlineStr">
        <is>
          <t>Quantity</t>
        </is>
      </c>
      <c r="E6" s="34" t="inlineStr">
        <is>
          <t>Market/Fair Value(Rs. In Lacs)</t>
        </is>
      </c>
      <c r="F6" s="34" t="inlineStr">
        <is>
          <t>% to Net Assets</t>
        </is>
      </c>
      <c r="G6" s="35" t="inlineStr">
        <is>
          <t>YIELD</t>
        </is>
      </c>
    </row>
    <row r="7">
      <c r="A7" s="87" t="n"/>
      <c r="B7" s="16" t="n"/>
      <c r="C7" s="16" t="n"/>
      <c r="D7" s="153" t="n"/>
      <c r="E7" s="154" t="n"/>
      <c r="F7" s="155" t="n"/>
      <c r="G7" s="37" t="n"/>
    </row>
    <row r="8">
      <c r="A8" s="88" t="n"/>
      <c r="B8" s="17" t="n"/>
      <c r="C8" s="17" t="n"/>
      <c r="D8" s="156" t="n"/>
      <c r="E8" s="7" t="n"/>
      <c r="F8" s="8" t="n"/>
      <c r="G8" s="39" t="n"/>
    </row>
    <row r="9">
      <c r="A9" s="89" t="inlineStr">
        <is>
          <t>Equity &amp; Equity related</t>
        </is>
      </c>
      <c r="B9" s="17" t="n"/>
      <c r="C9" s="17" t="n"/>
      <c r="D9" s="156" t="n"/>
      <c r="E9" s="7" t="inlineStr">
        <is>
          <t>NIL</t>
        </is>
      </c>
      <c r="F9" s="8" t="inlineStr">
        <is>
          <t>NIL</t>
        </is>
      </c>
      <c r="G9" s="39" t="n"/>
    </row>
    <row r="10">
      <c r="A10" s="90" t="inlineStr">
        <is>
          <t>TOTAL</t>
        </is>
      </c>
      <c r="B10" s="145" t="n"/>
      <c r="C10" s="145" t="n"/>
      <c r="D10" s="158" t="n"/>
      <c r="E10" s="20">
        <f>+E7</f>
        <v/>
      </c>
      <c r="F10" s="21">
        <f>+F7</f>
        <v/>
      </c>
      <c r="G10" s="39" t="n"/>
    </row>
    <row r="11">
      <c r="A11" s="89" t="n"/>
      <c r="B11" s="18" t="n"/>
      <c r="C11" s="18" t="n"/>
      <c r="D11" s="157" t="n"/>
      <c r="E11" s="24" t="n"/>
      <c r="F11" s="10" t="n"/>
      <c r="G11" s="39" t="n"/>
    </row>
    <row r="12">
      <c r="A12" s="89" t="inlineStr">
        <is>
          <t>Others</t>
        </is>
      </c>
      <c r="B12" s="18" t="n"/>
      <c r="C12" s="18" t="n"/>
      <c r="D12" s="157" t="n"/>
      <c r="E12" s="24" t="n"/>
      <c r="F12" s="10" t="n"/>
      <c r="G12" s="39" t="n"/>
    </row>
    <row r="13">
      <c r="A13" s="89" t="inlineStr">
        <is>
          <t xml:space="preserve">a) Silver </t>
        </is>
      </c>
      <c r="B13" s="18" t="n"/>
      <c r="C13" s="18" t="n"/>
      <c r="D13" s="157" t="n"/>
      <c r="E13" s="24" t="n"/>
      <c r="F13" s="10" t="n"/>
      <c r="G13" s="39" t="n"/>
    </row>
    <row r="14">
      <c r="A14" s="91" t="inlineStr">
        <is>
          <t>Silver</t>
        </is>
      </c>
      <c r="B14" s="92" t="inlineStr">
        <is>
          <t>IDIA00500002</t>
        </is>
      </c>
      <c r="C14" s="18" t="n"/>
      <c r="D14" s="93" t="n">
        <v>32917.484</v>
      </c>
      <c r="E14" s="7" t="n">
        <v>46715.83</v>
      </c>
      <c r="F14" s="8" t="n">
        <v>0.9792</v>
      </c>
      <c r="G14" s="39" t="n"/>
      <c r="H14" s="53" t="n"/>
      <c r="I14" s="53" t="n"/>
    </row>
    <row r="15">
      <c r="A15" s="90" t="inlineStr">
        <is>
          <t>TOTAL</t>
        </is>
      </c>
      <c r="B15" s="145" t="n"/>
      <c r="C15" s="145" t="n"/>
      <c r="D15" s="158" t="n"/>
      <c r="E15" s="20">
        <f>SUM(E14)</f>
        <v/>
      </c>
      <c r="F15" s="21">
        <f>SUM(F14)</f>
        <v/>
      </c>
      <c r="G15" s="39" t="n"/>
    </row>
    <row r="16">
      <c r="A16" s="38" t="n"/>
      <c r="B16" s="17" t="n"/>
      <c r="C16" s="17" t="n"/>
      <c r="D16" s="156" t="n"/>
      <c r="E16" s="7" t="n"/>
      <c r="F16" s="8" t="n"/>
      <c r="G16" s="39" t="n"/>
    </row>
    <row r="17">
      <c r="A17" s="40" t="inlineStr">
        <is>
          <t>TREPS / Reverse Repo</t>
        </is>
      </c>
      <c r="B17" s="17" t="n"/>
      <c r="C17" s="17" t="n"/>
      <c r="D17" s="156" t="n"/>
      <c r="E17" s="7" t="n"/>
      <c r="F17" s="8" t="n"/>
      <c r="G17" s="39" t="n"/>
    </row>
    <row r="18">
      <c r="A18" s="38" t="inlineStr">
        <is>
          <t>Clearing Corporation of India Ltd.</t>
        </is>
      </c>
      <c r="B18" s="17" t="n"/>
      <c r="C18" s="17" t="n"/>
      <c r="D18" s="156" t="n"/>
      <c r="E18" s="7" t="n">
        <v>20</v>
      </c>
      <c r="F18" s="8" t="n">
        <v>0.0004</v>
      </c>
      <c r="G18" s="39" t="n">
        <v>0.05471</v>
      </c>
      <c r="H18" s="2" t="n"/>
    </row>
    <row r="19">
      <c r="A19" s="40" t="inlineStr">
        <is>
          <t>Sub Total</t>
        </is>
      </c>
      <c r="B19" s="18" t="n"/>
      <c r="C19" s="18" t="n"/>
      <c r="D19" s="157" t="n"/>
      <c r="E19" s="20" t="n">
        <v>20</v>
      </c>
      <c r="F19" s="21" t="n">
        <v>0.0004</v>
      </c>
      <c r="G19" s="41" t="n"/>
      <c r="I19" s="53" t="n"/>
    </row>
    <row r="20">
      <c r="A20" s="38" t="n"/>
      <c r="B20" s="17" t="n"/>
      <c r="C20" s="17" t="n"/>
      <c r="D20" s="156" t="n"/>
      <c r="E20" s="7" t="n"/>
      <c r="F20" s="8" t="n"/>
      <c r="G20" s="39" t="n"/>
    </row>
    <row r="21">
      <c r="A21" s="42" t="inlineStr">
        <is>
          <t>TOTAL</t>
        </is>
      </c>
      <c r="B21" s="145" t="n"/>
      <c r="C21" s="145" t="n"/>
      <c r="D21" s="158" t="n"/>
      <c r="E21" s="20" t="n">
        <v>20</v>
      </c>
      <c r="F21" s="21" t="n">
        <v>0.0004</v>
      </c>
      <c r="G21" s="41" t="n"/>
    </row>
    <row r="22">
      <c r="A22" s="38" t="inlineStr">
        <is>
          <t>Accrued Interest</t>
        </is>
      </c>
      <c r="B22" s="17" t="n"/>
      <c r="C22" s="17" t="n"/>
      <c r="D22" s="156" t="n"/>
      <c r="E22" s="7" t="n">
        <v>0</v>
      </c>
      <c r="F22" s="59" t="inlineStr">
        <is>
          <t>$0.00%</t>
        </is>
      </c>
      <c r="G22" s="39" t="n"/>
      <c r="I22" s="53" t="n"/>
    </row>
    <row r="23">
      <c r="A23" s="38" t="inlineStr">
        <is>
          <t>Net Receivables/(Payables)</t>
        </is>
      </c>
      <c r="B23" s="17" t="n"/>
      <c r="C23" s="17" t="n"/>
      <c r="D23" s="156" t="n"/>
      <c r="E23" s="7" t="n">
        <v>973.2</v>
      </c>
      <c r="F23" s="8" t="n">
        <v>0.0204</v>
      </c>
      <c r="G23" s="39" t="n">
        <v>0.05471</v>
      </c>
      <c r="H23" s="2" t="n"/>
      <c r="I23" s="53" t="n"/>
    </row>
    <row r="24">
      <c r="A24" s="45" t="inlineStr">
        <is>
          <t>GRAND TOTAL</t>
        </is>
      </c>
      <c r="B24" s="19" t="n"/>
      <c r="C24" s="19" t="n"/>
      <c r="D24" s="161" t="n"/>
      <c r="E24" s="14" t="n">
        <v>47709.03</v>
      </c>
      <c r="F24" s="15" t="n">
        <v>1</v>
      </c>
      <c r="G24" s="46" t="n"/>
    </row>
    <row r="25">
      <c r="A25" s="29" t="n"/>
      <c r="E25" s="53" t="n"/>
      <c r="F25" s="8" t="n"/>
      <c r="G25" s="30" t="n"/>
    </row>
    <row r="26">
      <c r="A26" s="47" t="inlineStr">
        <is>
          <t xml:space="preserve">$ Less than 0.01% of Net Asset Value </t>
        </is>
      </c>
      <c r="E26" s="53" t="n"/>
      <c r="F26" s="53" t="n"/>
      <c r="G26" s="30" t="n"/>
    </row>
    <row r="27">
      <c r="A27" s="29" t="n"/>
      <c r="G27" s="30" t="n"/>
    </row>
    <row r="28">
      <c r="A28" s="47" t="inlineStr">
        <is>
          <t>Notes:</t>
        </is>
      </c>
      <c r="G28" s="30" t="n"/>
    </row>
    <row r="29">
      <c r="A29" s="48" t="inlineStr">
        <is>
          <t>1. Security in default beyond its maturiy date</t>
        </is>
      </c>
      <c r="B29" s="49" t="inlineStr">
        <is>
          <t>NIL</t>
        </is>
      </c>
      <c r="G29" s="30" t="n"/>
    </row>
    <row r="30">
      <c r="A30" s="29" t="inlineStr">
        <is>
          <t>2. Net Asset Value (Rs. per unit)</t>
        </is>
      </c>
      <c r="G30" s="30" t="n"/>
    </row>
    <row r="31">
      <c r="A31" s="29" t="inlineStr">
        <is>
          <t>Plan /option (Face Value 10)</t>
        </is>
      </c>
      <c r="B31" s="49" t="inlineStr">
        <is>
          <t>As on</t>
        </is>
      </c>
      <c r="C31" s="49" t="inlineStr">
        <is>
          <t>As on</t>
        </is>
      </c>
      <c r="G31" s="30" t="n"/>
    </row>
    <row r="32">
      <c r="A32" s="29" t="n"/>
      <c r="B32" s="50" t="n">
        <v>45747</v>
      </c>
      <c r="C32" s="50" t="n">
        <v>45930</v>
      </c>
      <c r="G32" s="30" t="n"/>
    </row>
    <row r="33">
      <c r="A33" s="29" t="inlineStr">
        <is>
          <t>Regular Plan  Growth Option</t>
        </is>
      </c>
      <c r="B33" s="84" t="n">
        <v>101.3464</v>
      </c>
      <c r="C33" s="84" t="n">
        <v>142.3426</v>
      </c>
      <c r="G33" s="30" t="n"/>
    </row>
    <row r="34">
      <c r="A34" s="29" t="n"/>
      <c r="G34" s="30" t="n"/>
    </row>
    <row r="35">
      <c r="A35" s="29" t="inlineStr">
        <is>
          <t xml:space="preserve">3. Total Dividend (Net) declared during the half year period </t>
        </is>
      </c>
      <c r="B35" s="49" t="inlineStr">
        <is>
          <t>NIL</t>
        </is>
      </c>
      <c r="G35" s="30" t="n"/>
    </row>
    <row r="36">
      <c r="A36" s="29" t="inlineStr">
        <is>
          <t>4. Bonus was declared during the half year period</t>
        </is>
      </c>
      <c r="B36" s="49" t="inlineStr">
        <is>
          <t>NIL</t>
        </is>
      </c>
      <c r="G36" s="30" t="n"/>
    </row>
    <row r="37" ht="29" customHeight="1">
      <c r="A37" s="48" t="inlineStr">
        <is>
          <t>5. Investment in Repo of Corporate Debt Securities as at September 30, 2025</t>
        </is>
      </c>
      <c r="B37" s="49" t="inlineStr">
        <is>
          <t>NIL</t>
        </is>
      </c>
      <c r="G37" s="30" t="n"/>
    </row>
    <row r="38">
      <c r="A38" s="48" t="inlineStr">
        <is>
          <t>6. Investment in foreign securities/ADRs/GDRs as at September 30,2025</t>
        </is>
      </c>
      <c r="B38" s="49" t="inlineStr">
        <is>
          <t>NIL</t>
        </is>
      </c>
      <c r="G38" s="30" t="n"/>
    </row>
    <row r="39">
      <c r="A39" s="29" t="inlineStr">
        <is>
          <t>7. Portfolio Turnover Ratio</t>
        </is>
      </c>
      <c r="B39" s="52" t="n">
        <v>0.0565</v>
      </c>
      <c r="G39" s="30" t="n"/>
    </row>
    <row r="40" ht="32.15" customHeight="1">
      <c r="A40" s="48" t="inlineStr">
        <is>
          <t>8. Total gross exposure to derivative instruments (excluding reversed positions) as at September 30, 2025 (Rs. in Lakhs)</t>
        </is>
      </c>
      <c r="B40" s="49" t="inlineStr">
        <is>
          <t>NIL</t>
        </is>
      </c>
      <c r="G40" s="30" t="n"/>
    </row>
    <row r="41" ht="29" customHeight="1">
      <c r="A41" s="48" t="inlineStr">
        <is>
          <t>9. Margin Deposits includes Margin money placed on derivatives other than margin money placed with bank</t>
        </is>
      </c>
      <c r="B41" s="49" t="inlineStr">
        <is>
          <t>NIL</t>
        </is>
      </c>
      <c r="G41" s="30" t="n"/>
    </row>
    <row r="42" ht="29" customHeight="1">
      <c r="A42" s="48" t="inlineStr">
        <is>
          <t>10. Value of investment made by other schemes under same management (Rs. In Lakhs)</t>
        </is>
      </c>
      <c r="B42" s="53" t="n">
        <v>45268.45</v>
      </c>
      <c r="G42" s="30" t="n"/>
    </row>
    <row r="43">
      <c r="A43" s="48" t="inlineStr">
        <is>
          <t>11. Number of instance of deviation In valuation of securities</t>
        </is>
      </c>
      <c r="B43" s="52" t="inlineStr">
        <is>
          <t>NIL</t>
        </is>
      </c>
      <c r="G43" s="30" t="n"/>
    </row>
    <row r="44" ht="15" customHeight="1" thickBot="1">
      <c r="A44" s="54" t="inlineStr">
        <is>
          <t>12. Total value and percentage of illiquid equity shares / securities</t>
        </is>
      </c>
      <c r="B44" s="55" t="inlineStr">
        <is>
          <t>NIL</t>
        </is>
      </c>
      <c r="C44" s="56" t="n"/>
      <c r="D44" s="56" t="n"/>
      <c r="E44" s="56" t="n"/>
      <c r="F44" s="56" t="n"/>
      <c r="G44" s="57" t="n"/>
    </row>
    <row r="46" ht="70" customHeight="1">
      <c r="A46" s="177" t="inlineStr">
        <is>
          <t>Scheme Name</t>
        </is>
      </c>
      <c r="B46" s="177" t="inlineStr">
        <is>
          <t>Risk- O - Meter</t>
        </is>
      </c>
      <c r="C46" s="177" t="inlineStr">
        <is>
          <t>Benchmark of the Scheme</t>
        </is>
      </c>
      <c r="D46" s="177" t="inlineStr">
        <is>
          <t>Benchmark Risk-o-meter</t>
        </is>
      </c>
    </row>
    <row r="47" ht="70" customHeight="1">
      <c r="A47" s="177" t="inlineStr">
        <is>
          <t>Edelweiss Silver ETF</t>
        </is>
      </c>
      <c r="B47" s="177" t="n"/>
      <c r="C47" s="177" t="inlineStr">
        <is>
          <t>Domestic prices of Silver</t>
        </is>
      </c>
      <c r="D47" s="177" t="n"/>
      <c r="E47" t="inlineStr"/>
    </row>
  </sheetData>
  <mergeCells count="2">
    <mergeCell ref="A3:G3"/>
    <mergeCell ref="A4:G4"/>
  </mergeCells>
  <pageMargins left="0.7" right="0.7" top="0.75" bottom="0.75" header="0.3" footer="0.3"/>
  <pageSetup orientation="portrait" horizontalDpi="300" verticalDpi="300"/>
  <drawing xmlns:r="http://schemas.openxmlformats.org/officeDocument/2006/relationships" r:id="rId1"/>
</worksheet>
</file>

<file path=xl/worksheets/sheet58.xml><?xml version="1.0" encoding="utf-8"?>
<worksheet xmlns="http://schemas.openxmlformats.org/spreadsheetml/2006/main">
  <sheetPr>
    <outlinePr summaryBelow="1" summaryRight="1"/>
    <pageSetUpPr/>
  </sheetPr>
  <dimension ref="A1:H90"/>
  <sheetViews>
    <sheetView showGridLines="0" workbookViewId="0">
      <pane ySplit="6" topLeftCell="A7" activePane="bottomLeft" state="frozen"/>
      <selection activeCell="A7" sqref="A7"/>
      <selection pane="bottomLeft" activeCell="A7" sqref="A7"/>
    </sheetView>
  </sheetViews>
  <sheetFormatPr baseColWidth="8" defaultRowHeight="14.5"/>
  <cols>
    <col width="67.453125" customWidth="1" min="1" max="1"/>
    <col width="22" customWidth="1" min="2" max="2"/>
    <col width="26.7265625" customWidth="1" min="3" max="3"/>
    <col width="22" customWidth="1" min="4" max="4"/>
    <col width="16.453125" customWidth="1" min="5" max="5"/>
    <col width="22" customWidth="1" min="6" max="6"/>
    <col width="6.1796875" bestFit="1" customWidth="1" style="2" min="7" max="7"/>
    <col width="70.26953125" bestFit="1" customWidth="1" min="12" max="12"/>
    <col width="10.81640625" bestFit="1" customWidth="1" min="13" max="13"/>
    <col width="10.54296875" bestFit="1" customWidth="1" min="14" max="14"/>
    <col width="12" bestFit="1" customWidth="1" min="15" max="15"/>
    <col width="12.54296875" customWidth="1" min="16" max="16"/>
  </cols>
  <sheetData>
    <row r="1">
      <c r="A1" s="85" t="inlineStr">
        <is>
          <t>Edelweiss Mutual Fund</t>
        </is>
      </c>
    </row>
    <row r="2" ht="29.5" customHeight="1" thickBot="1">
      <c r="A2" s="86" t="inlineStr">
        <is>
          <t xml:space="preserve">Edelweiss House, 10th Floor, Off. C.S.T. Road, Kalina, Santacruz (E), Mumbai 400098, Maharashtra  </t>
        </is>
      </c>
    </row>
    <row r="3" ht="36.75" customHeight="1">
      <c r="A3" s="148" t="inlineStr">
        <is>
          <t>PORTFOLIO STATEMENT OF EDELWEISS CRISIL IBX 50:50 GILT PLUS SDL APRIL 2037 INDEX FUND AS ON SEPTEMBER 30, 2025</t>
        </is>
      </c>
      <c r="B3" s="149" t="n"/>
      <c r="C3" s="149" t="n"/>
      <c r="D3" s="149" t="n"/>
      <c r="E3" s="149" t="n"/>
      <c r="F3" s="149" t="n"/>
      <c r="G3" s="150" t="n"/>
      <c r="H3" s="28">
        <f>HYPERLINK("[EDEL_HY Portfolio 30-Sep-2025 Final.xlsx]Index!A1","Index")</f>
        <v/>
      </c>
    </row>
    <row r="4" ht="33" customHeight="1">
      <c r="A4" s="151" t="inlineStr">
        <is>
          <t>(An open-ended target maturity Index Fund investing in the constituents of CRISIL IBX 50:50 Gilt Plus SDL Index – April 2037. A relatively high interest rate risk and relatively low credit risk )</t>
        </is>
      </c>
      <c r="G4" s="51" t="n"/>
    </row>
    <row r="5">
      <c r="A5" s="29" t="n"/>
      <c r="G5" s="30" t="n"/>
    </row>
    <row r="6" ht="48" customHeight="1">
      <c r="A6" s="31" t="inlineStr">
        <is>
          <t>Name of the Instrument</t>
        </is>
      </c>
      <c r="B6" s="32" t="inlineStr">
        <is>
          <t>ISIN</t>
        </is>
      </c>
      <c r="C6" s="32" t="inlineStr">
        <is>
          <t>Rating/Industry</t>
        </is>
      </c>
      <c r="D6" s="152" t="inlineStr">
        <is>
          <t>Quantity</t>
        </is>
      </c>
      <c r="E6" s="34" t="inlineStr">
        <is>
          <t>Market/Fair Value(Rs. In Lacs)</t>
        </is>
      </c>
      <c r="F6" s="34" t="inlineStr">
        <is>
          <t>% to Net Assets</t>
        </is>
      </c>
      <c r="G6" s="35" t="inlineStr">
        <is>
          <t>YIELD</t>
        </is>
      </c>
    </row>
    <row r="7">
      <c r="A7" s="36" t="n"/>
      <c r="B7" s="16" t="n"/>
      <c r="C7" s="16" t="n"/>
      <c r="D7" s="153" t="n"/>
      <c r="E7" s="154" t="n"/>
      <c r="F7" s="155" t="n"/>
      <c r="G7" s="37" t="n"/>
    </row>
    <row r="8">
      <c r="A8" s="38" t="n"/>
      <c r="B8" s="17" t="n"/>
      <c r="C8" s="17" t="n"/>
      <c r="D8" s="156" t="n"/>
      <c r="E8" s="7" t="n"/>
      <c r="F8" s="8" t="n"/>
      <c r="G8" s="39" t="n"/>
    </row>
    <row r="9">
      <c r="A9" s="40" t="inlineStr">
        <is>
          <t>Equity &amp; Equity related</t>
        </is>
      </c>
      <c r="B9" s="17" t="n"/>
      <c r="C9" s="17" t="n"/>
      <c r="D9" s="156" t="n"/>
      <c r="E9" s="7" t="inlineStr">
        <is>
          <t>NIL</t>
        </is>
      </c>
      <c r="F9" s="8" t="inlineStr">
        <is>
          <t>NIL</t>
        </is>
      </c>
      <c r="G9" s="39" t="n"/>
    </row>
    <row r="10">
      <c r="A10" s="40" t="inlineStr">
        <is>
          <t>Debt Instruments</t>
        </is>
      </c>
      <c r="B10" s="17" t="n"/>
      <c r="C10" s="17" t="n"/>
      <c r="D10" s="156" t="n"/>
      <c r="E10" s="7" t="n"/>
      <c r="F10" s="8" t="n"/>
      <c r="G10" s="39" t="n"/>
    </row>
    <row r="11">
      <c r="A11" s="40" t="inlineStr">
        <is>
          <t>(a) Listed / Awaiting listing on Stock Exchanges</t>
        </is>
      </c>
      <c r="B11" s="17" t="n"/>
      <c r="C11" s="17" t="n"/>
      <c r="D11" s="156" t="n"/>
      <c r="E11" s="7" t="n"/>
      <c r="F11" s="8" t="n"/>
      <c r="G11" s="39" t="n"/>
    </row>
    <row r="12">
      <c r="A12" s="40" t="inlineStr">
        <is>
          <t>Sub Total</t>
        </is>
      </c>
      <c r="B12" s="17" t="n"/>
      <c r="C12" s="17" t="n"/>
      <c r="D12" s="156" t="n"/>
      <c r="E12" s="22" t="inlineStr">
        <is>
          <t>NIL</t>
        </is>
      </c>
      <c r="F12" s="23" t="inlineStr">
        <is>
          <t>NIL</t>
        </is>
      </c>
      <c r="G12" s="39" t="n"/>
    </row>
    <row r="13">
      <c r="A13" s="38" t="n"/>
      <c r="B13" s="17" t="n"/>
      <c r="C13" s="17" t="n"/>
      <c r="D13" s="156" t="n"/>
      <c r="E13" s="7" t="n"/>
      <c r="F13" s="8" t="n"/>
      <c r="G13" s="39" t="n"/>
    </row>
    <row r="14">
      <c r="A14" s="40" t="inlineStr">
        <is>
          <t>Government Securities</t>
        </is>
      </c>
      <c r="B14" s="17" t="n"/>
      <c r="C14" s="17" t="n"/>
      <c r="D14" s="156" t="n"/>
      <c r="E14" s="7" t="n"/>
      <c r="F14" s="8" t="n"/>
      <c r="G14" s="39" t="n"/>
    </row>
    <row r="15">
      <c r="A15" s="38" t="inlineStr">
        <is>
          <t>7.41% Govt Of India Red 19-12-2036</t>
        </is>
      </c>
      <c r="B15" s="17" t="inlineStr">
        <is>
          <t>IN0020220102</t>
        </is>
      </c>
      <c r="C15" s="17" t="inlineStr">
        <is>
          <t>SOVEREIGN</t>
        </is>
      </c>
      <c r="D15" s="156" t="n">
        <v>35000000</v>
      </c>
      <c r="E15" s="7" t="n">
        <v>36744.26</v>
      </c>
      <c r="F15" s="8" t="n">
        <v>0.3764</v>
      </c>
      <c r="G15" s="39" t="n">
        <v>0.068814</v>
      </c>
    </row>
    <row r="16">
      <c r="A16" s="38" t="inlineStr">
        <is>
          <t>7.54% Govt Of India Red 23-05-2036</t>
        </is>
      </c>
      <c r="B16" s="17" t="inlineStr">
        <is>
          <t>IN0020220029</t>
        </is>
      </c>
      <c r="C16" s="17" t="inlineStr">
        <is>
          <t>SOVEREIGN</t>
        </is>
      </c>
      <c r="D16" s="156" t="n">
        <v>9500000</v>
      </c>
      <c r="E16" s="7" t="n">
        <v>10041.53</v>
      </c>
      <c r="F16" s="8" t="n">
        <v>0.1029</v>
      </c>
      <c r="G16" s="39" t="n">
        <v>0.068927</v>
      </c>
    </row>
    <row r="17">
      <c r="A17" s="40" t="inlineStr">
        <is>
          <t>Sub Total</t>
        </is>
      </c>
      <c r="B17" s="18" t="n"/>
      <c r="C17" s="18" t="n"/>
      <c r="D17" s="157" t="n"/>
      <c r="E17" s="20" t="n">
        <v>46785.79</v>
      </c>
      <c r="F17" s="21" t="n">
        <v>0.4793</v>
      </c>
      <c r="G17" s="41" t="n"/>
    </row>
    <row r="18">
      <c r="A18" s="38" t="n"/>
      <c r="B18" s="17" t="n"/>
      <c r="C18" s="17" t="n"/>
      <c r="D18" s="156" t="n"/>
      <c r="E18" s="7" t="n"/>
      <c r="F18" s="8" t="n"/>
      <c r="G18" s="39" t="n"/>
    </row>
    <row r="19">
      <c r="A19" s="40" t="inlineStr">
        <is>
          <t>State Development Loan</t>
        </is>
      </c>
      <c r="B19" s="17" t="n"/>
      <c r="C19" s="17" t="n"/>
      <c r="D19" s="156" t="n"/>
      <c r="E19" s="7" t="n"/>
      <c r="F19" s="8" t="n"/>
      <c r="G19" s="39" t="n"/>
    </row>
    <row r="20">
      <c r="A20" s="38" t="inlineStr">
        <is>
          <t>7.84% Telangana Sdl Red 03-08-2036</t>
        </is>
      </c>
      <c r="B20" s="17" t="inlineStr">
        <is>
          <t>IN4520220109</t>
        </is>
      </c>
      <c r="C20" s="17" t="inlineStr">
        <is>
          <t>SOVEREIGN</t>
        </is>
      </c>
      <c r="D20" s="156" t="n">
        <v>12000000</v>
      </c>
      <c r="E20" s="7" t="n">
        <v>12441.06</v>
      </c>
      <c r="F20" s="8" t="n">
        <v>0.1275</v>
      </c>
      <c r="G20" s="39" t="n">
        <v>0.07475</v>
      </c>
    </row>
    <row r="21">
      <c r="A21" s="38" t="inlineStr">
        <is>
          <t>7.74% Uttar Pradesh Sdl 15-03-2037</t>
        </is>
      </c>
      <c r="B21" s="17" t="inlineStr">
        <is>
          <t>IN3320220152</t>
        </is>
      </c>
      <c r="C21" s="17" t="inlineStr">
        <is>
          <t>SOVEREIGN</t>
        </is>
      </c>
      <c r="D21" s="156" t="n">
        <v>9323700</v>
      </c>
      <c r="E21" s="7" t="n">
        <v>9609.84</v>
      </c>
      <c r="F21" s="8" t="n">
        <v>0.0985</v>
      </c>
      <c r="G21" s="39" t="n">
        <v>0.07473200000000001</v>
      </c>
    </row>
    <row r="22">
      <c r="A22" s="38" t="inlineStr">
        <is>
          <t>8.03% Andhra Pradesh Sdl Red 20-07-2036</t>
        </is>
      </c>
      <c r="B22" s="17" t="inlineStr">
        <is>
          <t>IN1020220332</t>
        </is>
      </c>
      <c r="C22" s="17" t="inlineStr">
        <is>
          <t>SOVEREIGN</t>
        </is>
      </c>
      <c r="D22" s="156" t="n">
        <v>5000000</v>
      </c>
      <c r="E22" s="7" t="n">
        <v>5249.06</v>
      </c>
      <c r="F22" s="8" t="n">
        <v>0.0538</v>
      </c>
      <c r="G22" s="39" t="n">
        <v>0.074866</v>
      </c>
    </row>
    <row r="23">
      <c r="A23" s="38" t="inlineStr">
        <is>
          <t>7.89% Telangana Sdl Red 27-10-2036</t>
        </is>
      </c>
      <c r="B23" s="17" t="inlineStr">
        <is>
          <t>IN4520220224</t>
        </is>
      </c>
      <c r="C23" s="17" t="inlineStr">
        <is>
          <t>SOVEREIGN</t>
        </is>
      </c>
      <c r="D23" s="156" t="n">
        <v>5000000</v>
      </c>
      <c r="E23" s="7" t="n">
        <v>5205.43</v>
      </c>
      <c r="F23" s="8" t="n">
        <v>0.0533</v>
      </c>
      <c r="G23" s="39" t="n">
        <v>0.074751</v>
      </c>
    </row>
    <row r="24">
      <c r="A24" s="38" t="inlineStr">
        <is>
          <t>7.75% Rajasthan Sdl Red 08-11-2036</t>
        </is>
      </c>
      <c r="B24" s="17" t="inlineStr">
        <is>
          <t>IN2920230306</t>
        </is>
      </c>
      <c r="C24" s="17" t="inlineStr">
        <is>
          <t>SOVEREIGN</t>
        </is>
      </c>
      <c r="D24" s="156" t="n">
        <v>5000000</v>
      </c>
      <c r="E24" s="7" t="n">
        <v>5139.93</v>
      </c>
      <c r="F24" s="8" t="n">
        <v>0.0527</v>
      </c>
      <c r="G24" s="39" t="n">
        <v>0.075109</v>
      </c>
    </row>
    <row r="25">
      <c r="A25" s="38" t="inlineStr">
        <is>
          <t>7.72% Andhra Pradesh Sdl Red 25-10-2036</t>
        </is>
      </c>
      <c r="B25" s="17" t="inlineStr">
        <is>
          <t>IN1020230539</t>
        </is>
      </c>
      <c r="C25" s="17" t="inlineStr">
        <is>
          <t>SOVEREIGN</t>
        </is>
      </c>
      <c r="D25" s="156" t="n">
        <v>3107800</v>
      </c>
      <c r="E25" s="7" t="n">
        <v>3193.27</v>
      </c>
      <c r="F25" s="8" t="n">
        <v>0.0327</v>
      </c>
      <c r="G25" s="39" t="n">
        <v>0.074866</v>
      </c>
    </row>
    <row r="26">
      <c r="A26" s="38" t="inlineStr">
        <is>
          <t>7.83% Telangana Sdl Red 04-10-2036</t>
        </is>
      </c>
      <c r="B26" s="17" t="inlineStr">
        <is>
          <t>IN4520220216</t>
        </is>
      </c>
      <c r="C26" s="17" t="inlineStr">
        <is>
          <t>SOVEREIGN</t>
        </is>
      </c>
      <c r="D26" s="156" t="n">
        <v>3000000</v>
      </c>
      <c r="E26" s="7" t="n">
        <v>3109.59</v>
      </c>
      <c r="F26" s="8" t="n">
        <v>0.0319</v>
      </c>
      <c r="G26" s="39" t="n">
        <v>0.074751</v>
      </c>
    </row>
    <row r="27">
      <c r="A27" s="38" t="inlineStr">
        <is>
          <t>7.47% Andhra Pradesh Sdl Red 26-04-2037</t>
        </is>
      </c>
      <c r="B27" s="17" t="inlineStr">
        <is>
          <t>IN1020230067</t>
        </is>
      </c>
      <c r="C27" s="17" t="inlineStr">
        <is>
          <t>SOVEREIGN</t>
        </is>
      </c>
      <c r="D27" s="156" t="n">
        <v>1000000</v>
      </c>
      <c r="E27" s="7" t="n">
        <v>1010.1</v>
      </c>
      <c r="F27" s="8" t="n">
        <v>0.0103</v>
      </c>
      <c r="G27" s="39" t="n">
        <v>0.074726</v>
      </c>
    </row>
    <row r="28">
      <c r="A28" s="38" t="inlineStr">
        <is>
          <t>7.24% Karnataka Sdl Red 10-03-2037</t>
        </is>
      </c>
      <c r="B28" s="17" t="inlineStr">
        <is>
          <t>IN1920200657</t>
        </is>
      </c>
      <c r="C28" s="17" t="inlineStr">
        <is>
          <t>SOVEREIGN</t>
        </is>
      </c>
      <c r="D28" s="156" t="n">
        <v>1000000</v>
      </c>
      <c r="E28" s="7" t="n">
        <v>996.14</v>
      </c>
      <c r="F28" s="8" t="n">
        <v>0.0102</v>
      </c>
      <c r="G28" s="39" t="n">
        <v>0.074222</v>
      </c>
    </row>
    <row r="29">
      <c r="A29" s="38" t="inlineStr">
        <is>
          <t>7.97% Andhra Pradesh Sdl Red 10-08-2036</t>
        </is>
      </c>
      <c r="B29" s="17" t="inlineStr">
        <is>
          <t>IN1020220407</t>
        </is>
      </c>
      <c r="C29" s="17" t="inlineStr">
        <is>
          <t>SOVEREIGN</t>
        </is>
      </c>
      <c r="D29" s="156" t="n">
        <v>500000</v>
      </c>
      <c r="E29" s="7" t="n">
        <v>522.79</v>
      </c>
      <c r="F29" s="8" t="n">
        <v>0.0054</v>
      </c>
      <c r="G29" s="39" t="n">
        <v>0.074866</v>
      </c>
    </row>
    <row r="30">
      <c r="A30" s="38" t="inlineStr">
        <is>
          <t>7.94% Telangana Sdl Red 29-06-2036</t>
        </is>
      </c>
      <c r="B30" s="17" t="inlineStr">
        <is>
          <t>IN4520220042</t>
        </is>
      </c>
      <c r="C30" s="17" t="inlineStr">
        <is>
          <t>SOVEREIGN</t>
        </is>
      </c>
      <c r="D30" s="156" t="n">
        <v>500000</v>
      </c>
      <c r="E30" s="7" t="n">
        <v>521.9299999999999</v>
      </c>
      <c r="F30" s="8" t="n">
        <v>0.0053</v>
      </c>
      <c r="G30" s="39" t="n">
        <v>0.074751</v>
      </c>
    </row>
    <row r="31">
      <c r="A31" s="38" t="inlineStr">
        <is>
          <t>7.72% Karnataka Sdl Red 10-01-2037</t>
        </is>
      </c>
      <c r="B31" s="17" t="inlineStr">
        <is>
          <t>IN1920230191</t>
        </is>
      </c>
      <c r="C31" s="17" t="inlineStr">
        <is>
          <t>SOVEREIGN</t>
        </is>
      </c>
      <c r="D31" s="156" t="n">
        <v>500000</v>
      </c>
      <c r="E31" s="7" t="n">
        <v>515.6900000000001</v>
      </c>
      <c r="F31" s="8" t="n">
        <v>0.0053</v>
      </c>
      <c r="G31" s="39" t="n">
        <v>0.074378</v>
      </c>
    </row>
    <row r="32">
      <c r="A32" s="38" t="inlineStr">
        <is>
          <t>7.45% Maharashtra SDL Red 20-03-2037</t>
        </is>
      </c>
      <c r="B32" s="17" t="inlineStr">
        <is>
          <t>IN2220230295</t>
        </is>
      </c>
      <c r="C32" s="17" t="inlineStr">
        <is>
          <t>SOVEREIGN</t>
        </is>
      </c>
      <c r="D32" s="156" t="n">
        <v>500000</v>
      </c>
      <c r="E32" s="7" t="n">
        <v>506.15</v>
      </c>
      <c r="F32" s="8" t="n">
        <v>0.0052</v>
      </c>
      <c r="G32" s="39" t="n">
        <v>0.074222</v>
      </c>
    </row>
    <row r="33">
      <c r="A33" s="38" t="inlineStr">
        <is>
          <t>7.45% Karnataka SDL Red 20-03-2037</t>
        </is>
      </c>
      <c r="B33" s="17" t="inlineStr">
        <is>
          <t>IN1920230357</t>
        </is>
      </c>
      <c r="C33" s="17" t="inlineStr">
        <is>
          <t>SOVEREIGN</t>
        </is>
      </c>
      <c r="D33" s="156" t="n">
        <v>500000</v>
      </c>
      <c r="E33" s="7" t="n">
        <v>506.15</v>
      </c>
      <c r="F33" s="8" t="n">
        <v>0.0052</v>
      </c>
      <c r="G33" s="39" t="n">
        <v>0.074222</v>
      </c>
    </row>
    <row r="34">
      <c r="A34" s="40" t="inlineStr">
        <is>
          <t>Sub Total</t>
        </is>
      </c>
      <c r="B34" s="18" t="n"/>
      <c r="C34" s="18" t="n"/>
      <c r="D34" s="157" t="n"/>
      <c r="E34" s="20" t="n">
        <v>48527.13</v>
      </c>
      <c r="F34" s="21" t="n">
        <v>0.4973</v>
      </c>
      <c r="G34" s="41" t="n"/>
    </row>
    <row r="35">
      <c r="A35" s="38" t="n"/>
      <c r="B35" s="17" t="n"/>
      <c r="C35" s="17" t="n"/>
      <c r="D35" s="156" t="n"/>
      <c r="E35" s="7" t="n"/>
      <c r="F35" s="8" t="n"/>
      <c r="G35" s="39" t="n"/>
    </row>
    <row r="36">
      <c r="A36" s="38" t="n"/>
      <c r="B36" s="17" t="n"/>
      <c r="C36" s="17" t="n"/>
      <c r="D36" s="156" t="n"/>
      <c r="E36" s="7" t="n"/>
      <c r="F36" s="8" t="n"/>
      <c r="G36" s="39" t="n"/>
    </row>
    <row r="37">
      <c r="A37" s="40" t="inlineStr">
        <is>
          <t>(b)Privately Placed/Unlisted</t>
        </is>
      </c>
      <c r="B37" s="17" t="n"/>
      <c r="C37" s="17" t="n"/>
      <c r="D37" s="156" t="n"/>
      <c r="E37" s="7" t="n"/>
      <c r="F37" s="8" t="n"/>
      <c r="G37" s="39" t="n"/>
    </row>
    <row r="38">
      <c r="A38" s="40" t="inlineStr">
        <is>
          <t>Sub Total</t>
        </is>
      </c>
      <c r="B38" s="17" t="n"/>
      <c r="C38" s="17" t="n"/>
      <c r="D38" s="156" t="n"/>
      <c r="E38" s="22" t="inlineStr">
        <is>
          <t>NIL</t>
        </is>
      </c>
      <c r="F38" s="23" t="inlineStr">
        <is>
          <t>NIL</t>
        </is>
      </c>
      <c r="G38" s="39" t="n"/>
    </row>
    <row r="39">
      <c r="A39" s="38" t="n"/>
      <c r="B39" s="17" t="n"/>
      <c r="C39" s="17" t="n"/>
      <c r="D39" s="156" t="n"/>
      <c r="E39" s="7" t="n"/>
      <c r="F39" s="8" t="n"/>
      <c r="G39" s="39" t="n"/>
    </row>
    <row r="40">
      <c r="A40" s="40" t="inlineStr">
        <is>
          <t>(c)Securitised Debt Instruments</t>
        </is>
      </c>
      <c r="B40" s="17" t="n"/>
      <c r="C40" s="17" t="n"/>
      <c r="D40" s="156" t="n"/>
      <c r="E40" s="7" t="n"/>
      <c r="F40" s="8" t="n"/>
      <c r="G40" s="39" t="n"/>
    </row>
    <row r="41">
      <c r="A41" s="40" t="inlineStr">
        <is>
          <t>Sub Total</t>
        </is>
      </c>
      <c r="B41" s="17" t="n"/>
      <c r="C41" s="17" t="n"/>
      <c r="D41" s="156" t="n"/>
      <c r="E41" s="22" t="inlineStr">
        <is>
          <t>NIL</t>
        </is>
      </c>
      <c r="F41" s="23" t="inlineStr">
        <is>
          <t>NIL</t>
        </is>
      </c>
      <c r="G41" s="39" t="n"/>
    </row>
    <row r="42">
      <c r="A42" s="38" t="n"/>
      <c r="B42" s="17" t="n"/>
      <c r="C42" s="17" t="n"/>
      <c r="D42" s="156" t="n"/>
      <c r="E42" s="7" t="n"/>
      <c r="F42" s="8" t="n"/>
      <c r="G42" s="39" t="n"/>
    </row>
    <row r="43">
      <c r="A43" s="42" t="inlineStr">
        <is>
          <t>TOTAL</t>
        </is>
      </c>
      <c r="B43" s="145" t="n"/>
      <c r="C43" s="145" t="n"/>
      <c r="D43" s="158" t="n"/>
      <c r="E43" s="20" t="n">
        <v>95312.92</v>
      </c>
      <c r="F43" s="21" t="n">
        <v>0.9766</v>
      </c>
      <c r="G43" s="41" t="n"/>
    </row>
    <row r="44">
      <c r="A44" s="38" t="n"/>
      <c r="B44" s="17" t="n"/>
      <c r="C44" s="17" t="n"/>
      <c r="D44" s="156" t="n"/>
      <c r="E44" s="7" t="n"/>
      <c r="F44" s="8" t="n"/>
      <c r="G44" s="39" t="n"/>
    </row>
    <row r="45">
      <c r="A45" s="38" t="n"/>
      <c r="B45" s="17" t="n"/>
      <c r="C45" s="17" t="n"/>
      <c r="D45" s="156" t="n"/>
      <c r="E45" s="7" t="n"/>
      <c r="F45" s="8" t="n"/>
      <c r="G45" s="39" t="n"/>
    </row>
    <row r="46">
      <c r="A46" s="40" t="inlineStr">
        <is>
          <t>TREPS / Reverse Repo</t>
        </is>
      </c>
      <c r="B46" s="17" t="n"/>
      <c r="C46" s="17" t="n"/>
      <c r="D46" s="156" t="n"/>
      <c r="E46" s="7" t="n"/>
      <c r="F46" s="8" t="n"/>
      <c r="G46" s="39" t="n"/>
    </row>
    <row r="47">
      <c r="A47" s="38" t="inlineStr">
        <is>
          <t>Clearing Corporation of India Ltd.</t>
        </is>
      </c>
      <c r="B47" s="17" t="n"/>
      <c r="C47" s="17" t="n"/>
      <c r="D47" s="156" t="n"/>
      <c r="E47" s="7" t="n">
        <v>458.93</v>
      </c>
      <c r="F47" s="8" t="n">
        <v>0.0047</v>
      </c>
      <c r="G47" s="39" t="n">
        <v>0.05471</v>
      </c>
    </row>
    <row r="48">
      <c r="A48" s="40" t="inlineStr">
        <is>
          <t>Sub Total</t>
        </is>
      </c>
      <c r="B48" s="18" t="n"/>
      <c r="C48" s="18" t="n"/>
      <c r="D48" s="157" t="n"/>
      <c r="E48" s="20" t="n">
        <v>458.93</v>
      </c>
      <c r="F48" s="21" t="n">
        <v>0.0047</v>
      </c>
      <c r="G48" s="41" t="n"/>
    </row>
    <row r="49">
      <c r="A49" s="38" t="n"/>
      <c r="B49" s="17" t="n"/>
      <c r="C49" s="17" t="n"/>
      <c r="D49" s="156" t="n"/>
      <c r="E49" s="7" t="n"/>
      <c r="F49" s="8" t="n"/>
      <c r="G49" s="39" t="n"/>
    </row>
    <row r="50">
      <c r="A50" s="42" t="inlineStr">
        <is>
          <t>TOTAL</t>
        </is>
      </c>
      <c r="B50" s="145" t="n"/>
      <c r="C50" s="145" t="n"/>
      <c r="D50" s="158" t="n"/>
      <c r="E50" s="20" t="n">
        <v>458.93</v>
      </c>
      <c r="F50" s="21" t="n">
        <v>0.0047</v>
      </c>
      <c r="G50" s="41" t="n"/>
    </row>
    <row r="51">
      <c r="A51" s="38" t="inlineStr">
        <is>
          <t>Accrued Interest</t>
        </is>
      </c>
      <c r="B51" s="17" t="n"/>
      <c r="C51" s="17" t="n"/>
      <c r="D51" s="156" t="n"/>
      <c r="E51" s="7" t="n">
        <v>1857.6887254</v>
      </c>
      <c r="F51" s="8" t="n">
        <v>0.019031</v>
      </c>
      <c r="G51" s="39" t="n"/>
    </row>
    <row r="52">
      <c r="A52" s="38" t="inlineStr">
        <is>
          <t>Net Receivables/(Payables)</t>
        </is>
      </c>
      <c r="B52" s="17" t="n"/>
      <c r="C52" s="17" t="n"/>
      <c r="D52" s="156" t="n"/>
      <c r="E52" s="159" t="n">
        <v>-20.1787254</v>
      </c>
      <c r="F52" s="160" t="n">
        <v>-0.000331</v>
      </c>
      <c r="G52" s="39" t="n">
        <v>0.054709</v>
      </c>
    </row>
    <row r="53">
      <c r="A53" s="45" t="inlineStr">
        <is>
          <t>GRAND TOTAL</t>
        </is>
      </c>
      <c r="B53" s="19" t="n"/>
      <c r="C53" s="19" t="n"/>
      <c r="D53" s="161" t="n"/>
      <c r="E53" s="14" t="n">
        <v>97609.36</v>
      </c>
      <c r="F53" s="15" t="n">
        <v>1</v>
      </c>
      <c r="G53" s="46" t="n"/>
    </row>
    <row r="54">
      <c r="A54" s="29" t="n"/>
      <c r="G54" s="30" t="n"/>
    </row>
    <row r="55">
      <c r="A55" s="1" t="inlineStr">
        <is>
          <t>In accordance with SEBI Circular no. SEBI/HO/IMD/PoD2/P/CIR/2024/183 dated December 13, 2024, Debt Index Replication Factor (DIRF) is 97.92%.</t>
        </is>
      </c>
      <c r="G55" s="30" t="n"/>
    </row>
    <row r="56">
      <c r="A56" s="29" t="n"/>
      <c r="G56" s="30" t="n"/>
    </row>
    <row r="57">
      <c r="A57" s="29" t="inlineStr">
        <is>
          <t>Portfolio Information</t>
        </is>
      </c>
      <c r="G57" s="30" t="n"/>
    </row>
    <row r="58" ht="58" customHeight="1">
      <c r="A58" s="67" t="inlineStr">
        <is>
          <t>Scheme Name :</t>
        </is>
      </c>
      <c r="B58" s="66" t="inlineStr">
        <is>
          <t xml:space="preserve">EDELWEISS CRISIL IBX 50:50 GILT PLUS SDL APRIL 2037 INDEX FUND </t>
        </is>
      </c>
      <c r="G58" s="30" t="n"/>
    </row>
    <row r="59" ht="43.5" customHeight="1">
      <c r="A59" s="67" t="inlineStr">
        <is>
          <t>Description (if any)</t>
        </is>
      </c>
      <c r="B59" s="66" t="inlineStr">
        <is>
          <t>CRISIL Gilt Plus SDL 5050 Apr 2037 Index Fund</t>
        </is>
      </c>
      <c r="G59" s="30" t="n"/>
    </row>
    <row r="60">
      <c r="A60" s="67" t="n"/>
      <c r="B60" s="60" t="n"/>
      <c r="G60" s="30" t="n"/>
    </row>
    <row r="61">
      <c r="A61" s="67" t="inlineStr">
        <is>
          <t>Annualised Portfolio YTM* :</t>
        </is>
      </c>
      <c r="B61" s="61" t="n">
        <v>7.178097067504108</v>
      </c>
      <c r="G61" s="30" t="n"/>
    </row>
    <row r="62">
      <c r="A62" s="67" t="n"/>
      <c r="B62" s="60" t="n"/>
      <c r="G62" s="30" t="n"/>
    </row>
    <row r="63">
      <c r="A63" s="67" t="inlineStr">
        <is>
          <t>Macaulay Duration</t>
        </is>
      </c>
      <c r="B63" s="62" t="n">
        <v>7.5754</v>
      </c>
      <c r="G63" s="30" t="n"/>
    </row>
    <row r="64">
      <c r="A64" s="67" t="inlineStr">
        <is>
          <t>Residual Maturity</t>
        </is>
      </c>
      <c r="B64" s="62" t="n">
        <v>11.04362120762508</v>
      </c>
      <c r="G64" s="30" t="n"/>
    </row>
    <row r="65">
      <c r="A65" s="67" t="n"/>
      <c r="B65" s="60" t="n"/>
      <c r="G65" s="30" t="n"/>
    </row>
    <row r="66">
      <c r="A66" s="67" t="inlineStr">
        <is>
          <t xml:space="preserve">As on (Date) </t>
        </is>
      </c>
      <c r="B66" s="63" t="n">
        <v>45930</v>
      </c>
      <c r="G66" s="30" t="n"/>
    </row>
    <row r="67">
      <c r="A67" s="29" t="n"/>
      <c r="G67" s="30" t="n"/>
    </row>
    <row r="68">
      <c r="A68" s="47" t="inlineStr">
        <is>
          <t>Notes:</t>
        </is>
      </c>
      <c r="G68" s="30" t="n"/>
    </row>
    <row r="69">
      <c r="A69" s="48" t="inlineStr">
        <is>
          <t>1. Security in default beyond its maturiy date</t>
        </is>
      </c>
      <c r="B69" s="49" t="inlineStr">
        <is>
          <t>NIL</t>
        </is>
      </c>
      <c r="G69" s="30" t="n"/>
    </row>
    <row r="70">
      <c r="A70" s="29" t="inlineStr">
        <is>
          <t>2. Net Asset Value (Rs. per unit)</t>
        </is>
      </c>
      <c r="G70" s="30" t="n"/>
    </row>
    <row r="71">
      <c r="A71" s="29" t="inlineStr">
        <is>
          <t>Plan /option (Face Value 10)</t>
        </is>
      </c>
      <c r="B71" s="49" t="inlineStr">
        <is>
          <t>As on</t>
        </is>
      </c>
      <c r="C71" s="49" t="inlineStr">
        <is>
          <t>As on</t>
        </is>
      </c>
      <c r="G71" s="30" t="n"/>
    </row>
    <row r="72">
      <c r="A72" s="29" t="n"/>
      <c r="B72" s="50" t="n">
        <v>45747</v>
      </c>
      <c r="C72" s="50" t="n">
        <v>45930</v>
      </c>
      <c r="G72" s="30" t="n"/>
    </row>
    <row r="73">
      <c r="A73" s="29" t="inlineStr">
        <is>
          <t>Direct Plan  Growth Option</t>
        </is>
      </c>
      <c r="B73" t="n">
        <v>12.6843</v>
      </c>
      <c r="C73" t="n">
        <v>12.8825</v>
      </c>
      <c r="G73" s="51" t="n"/>
    </row>
    <row r="74">
      <c r="A74" s="29" t="inlineStr">
        <is>
          <t>Direct Plan IDCW Option</t>
        </is>
      </c>
      <c r="B74" t="n">
        <v>12.6843</v>
      </c>
      <c r="C74" t="n">
        <v>12.8825</v>
      </c>
      <c r="G74" s="51" t="n"/>
    </row>
    <row r="75">
      <c r="A75" s="29" t="inlineStr">
        <is>
          <t>Regular Plan  Growth Option</t>
        </is>
      </c>
      <c r="B75" t="n">
        <v>12.6003</v>
      </c>
      <c r="C75" s="165" t="n">
        <v>12.778</v>
      </c>
      <c r="G75" s="51" t="n"/>
    </row>
    <row r="76">
      <c r="A76" s="29" t="inlineStr">
        <is>
          <t>Regular Plan IDCW Option</t>
        </is>
      </c>
      <c r="B76" t="n">
        <v>12.6007</v>
      </c>
      <c r="C76" t="n">
        <v>12.7783</v>
      </c>
      <c r="G76" s="51" t="n"/>
    </row>
    <row r="77">
      <c r="A77" s="29" t="n"/>
      <c r="G77" s="51" t="n"/>
    </row>
    <row r="78">
      <c r="A78" s="29" t="inlineStr">
        <is>
          <t xml:space="preserve">3. Total Dividend (Net) declared during the half year period </t>
        </is>
      </c>
      <c r="B78" s="49" t="inlineStr">
        <is>
          <t>NIL</t>
        </is>
      </c>
      <c r="G78" s="30" t="n"/>
    </row>
    <row r="79">
      <c r="A79" s="29" t="inlineStr">
        <is>
          <t>4. Bonus was declared during the half year period</t>
        </is>
      </c>
      <c r="B79" s="49" t="inlineStr">
        <is>
          <t>NIL</t>
        </is>
      </c>
      <c r="G79" s="30" t="n"/>
    </row>
    <row r="80">
      <c r="A80" s="48" t="inlineStr">
        <is>
          <t>5. Investment in Repo of Corporate Debt Securities as at September 30, 2025</t>
        </is>
      </c>
      <c r="B80" s="49" t="inlineStr">
        <is>
          <t>NIL</t>
        </is>
      </c>
      <c r="G80" s="30" t="n"/>
    </row>
    <row r="81">
      <c r="A81" s="48" t="inlineStr">
        <is>
          <t>6. Investment in foreign securities/ADRs/GDRs as at September 30,2025</t>
        </is>
      </c>
      <c r="B81" s="49" t="inlineStr">
        <is>
          <t>NIL</t>
        </is>
      </c>
      <c r="G81" s="30" t="n"/>
    </row>
    <row r="82">
      <c r="A82" s="29" t="inlineStr">
        <is>
          <t>7. Average Portfolio Maturity</t>
        </is>
      </c>
      <c r="B82" s="52">
        <f>B64</f>
        <v/>
      </c>
      <c r="G82" s="30" t="n"/>
    </row>
    <row r="83" ht="29" customHeight="1">
      <c r="A83" s="48" t="inlineStr">
        <is>
          <t>8. Total gross exposure to derivative instruments (excluding reversed positions) as at September 30, 2025 (Rs. in Lakhs)</t>
        </is>
      </c>
      <c r="B83" s="49" t="inlineStr">
        <is>
          <t>NIL</t>
        </is>
      </c>
      <c r="G83" s="30" t="n"/>
    </row>
    <row r="84" ht="29" customHeight="1">
      <c r="A84" s="48" t="inlineStr">
        <is>
          <t>9. Margin Deposits includes Margin money placed on derivatives other than margin money placed with bank</t>
        </is>
      </c>
      <c r="B84" s="49" t="inlineStr">
        <is>
          <t>NIL</t>
        </is>
      </c>
      <c r="G84" s="30" t="n"/>
    </row>
    <row r="85" ht="29" customHeight="1">
      <c r="A85" s="48" t="inlineStr">
        <is>
          <t>10. Value of investment made by other schemes under same management (Rs. In Lakhs)</t>
        </is>
      </c>
      <c r="B85" s="49" t="inlineStr">
        <is>
          <t>NIL</t>
        </is>
      </c>
      <c r="G85" s="30" t="n"/>
    </row>
    <row r="86">
      <c r="A86" s="48" t="inlineStr">
        <is>
          <t>11. Number of instance of deviation In valuation of securities</t>
        </is>
      </c>
      <c r="B86" s="49" t="inlineStr">
        <is>
          <t>NIL</t>
        </is>
      </c>
      <c r="G86" s="30" t="n"/>
    </row>
    <row r="87" ht="15" customHeight="1" thickBot="1">
      <c r="A87" s="54" t="inlineStr">
        <is>
          <t>12. Total value and percentage of illiquid equity shares / securities</t>
        </is>
      </c>
      <c r="B87" s="55" t="inlineStr">
        <is>
          <t>NIL</t>
        </is>
      </c>
      <c r="C87" s="56" t="n"/>
      <c r="D87" s="56" t="n"/>
      <c r="E87" s="56" t="n"/>
      <c r="F87" s="56" t="n"/>
      <c r="G87" s="57" t="n"/>
    </row>
    <row r="89" ht="70" customHeight="1">
      <c r="A89" s="177" t="inlineStr">
        <is>
          <t>Scheme Name</t>
        </is>
      </c>
      <c r="B89" s="177" t="inlineStr">
        <is>
          <t>Risk- O - Meter</t>
        </is>
      </c>
      <c r="C89" s="177" t="inlineStr">
        <is>
          <t>Benchmark of the Scheme</t>
        </is>
      </c>
      <c r="D89" s="177" t="inlineStr">
        <is>
          <t>Benchmark Risk-o-meter</t>
        </is>
      </c>
    </row>
    <row r="90" ht="70" customHeight="1">
      <c r="A90" s="177" t="inlineStr">
        <is>
          <t>Edelweiss Crisil IBX 50-50 Gilt Plus SDL Apr 2037 Index Fund</t>
        </is>
      </c>
      <c r="B90" s="177" t="n"/>
      <c r="C90" s="177" t="inlineStr">
        <is>
          <t>CRISIL IBX 50:50 Gilt Plus SDL Index – April 2037</t>
        </is>
      </c>
      <c r="D90" s="177" t="n"/>
      <c r="E90" t="inlineStr"/>
    </row>
  </sheetData>
  <mergeCells count="2">
    <mergeCell ref="A3:G3"/>
    <mergeCell ref="A4:G4"/>
  </mergeCells>
  <pageMargins left="0.7" right="0.7" top="0.75" bottom="0.75" header="0.3" footer="0.3"/>
  <pageSetup orientation="portrait" horizontalDpi="300" verticalDpi="300"/>
  <drawing xmlns:r="http://schemas.openxmlformats.org/officeDocument/2006/relationships" r:id="rId1"/>
</worksheet>
</file>

<file path=xl/worksheets/sheet59.xml><?xml version="1.0" encoding="utf-8"?>
<worksheet xmlns="http://schemas.openxmlformats.org/spreadsheetml/2006/main">
  <sheetPr>
    <outlinePr summaryBelow="1" summaryRight="1"/>
    <pageSetUpPr/>
  </sheetPr>
  <dimension ref="A1:H61"/>
  <sheetViews>
    <sheetView showGridLines="0" workbookViewId="0">
      <pane ySplit="6" topLeftCell="A7" activePane="bottomLeft" state="frozen"/>
      <selection activeCell="A7" sqref="A7"/>
      <selection pane="bottomLeft" activeCell="A7" sqref="A7"/>
    </sheetView>
  </sheetViews>
  <sheetFormatPr baseColWidth="8" defaultRowHeight="14.5"/>
  <cols>
    <col width="70.7265625" customWidth="1" min="1" max="1"/>
    <col width="22" bestFit="1" customWidth="1" min="2" max="2"/>
    <col width="26.7265625" customWidth="1" min="3" max="3"/>
    <col width="22" customWidth="1" min="4" max="4"/>
    <col width="16.453125" customWidth="1" min="5" max="5"/>
    <col width="22" customWidth="1" min="6" max="6"/>
    <col width="6.1796875" bestFit="1" customWidth="1" style="2" min="7" max="7"/>
    <col width="70.26953125" bestFit="1" customWidth="1" min="12" max="12"/>
    <col width="10.81640625" bestFit="1" customWidth="1" min="13" max="13"/>
    <col width="10.54296875" bestFit="1" customWidth="1" min="14" max="14"/>
    <col width="12" bestFit="1" customWidth="1" min="15" max="15"/>
    <col width="12.54296875" customWidth="1" min="16" max="16"/>
  </cols>
  <sheetData>
    <row r="1">
      <c r="A1" s="85" t="inlineStr">
        <is>
          <t>Edelweiss Mutual Fund</t>
        </is>
      </c>
    </row>
    <row r="2" ht="29.5" customHeight="1" thickBot="1">
      <c r="A2" s="86" t="inlineStr">
        <is>
          <t xml:space="preserve">Edelweiss House, 10th Floor, Off. C.S.T. Road, Kalina, Santacruz (E), Mumbai 400098, Maharashtra  </t>
        </is>
      </c>
    </row>
    <row r="3" ht="36.75" customHeight="1">
      <c r="A3" s="148" t="inlineStr">
        <is>
          <t>PORTFOLIO STATEMENT OF BHARAT BOND FOF – APRIL 2030 AS ON SEPTEMBER 30, 2025</t>
        </is>
      </c>
      <c r="B3" s="149" t="n"/>
      <c r="C3" s="149" t="n"/>
      <c r="D3" s="149" t="n"/>
      <c r="E3" s="149" t="n"/>
      <c r="F3" s="149" t="n"/>
      <c r="G3" s="150" t="n"/>
      <c r="H3" s="28">
        <f>HYPERLINK("[EDEL_HY Portfolio 30-Sep-2025 Final.xlsx]Index!A1","Index")</f>
        <v/>
      </c>
    </row>
    <row r="4" ht="19.5" customHeight="1">
      <c r="A4" s="151" t="inlineStr">
        <is>
          <t>(An open-ended Target Maturity fund of funds scheme investing in units of BHARAT Bond ETF – April 2030)</t>
        </is>
      </c>
      <c r="G4" s="51" t="n"/>
    </row>
    <row r="5">
      <c r="A5" s="29" t="n"/>
      <c r="G5" s="30" t="n"/>
    </row>
    <row r="6" ht="48" customHeight="1">
      <c r="A6" s="31" t="inlineStr">
        <is>
          <t>Name of the Instrument</t>
        </is>
      </c>
      <c r="B6" s="32" t="inlineStr">
        <is>
          <t>ISIN</t>
        </is>
      </c>
      <c r="C6" s="32" t="inlineStr">
        <is>
          <t>Rating/Industry</t>
        </is>
      </c>
      <c r="D6" s="152" t="inlineStr">
        <is>
          <t>Quantity</t>
        </is>
      </c>
      <c r="E6" s="34" t="inlineStr">
        <is>
          <t>Market/Fair Value(Rs. In Lacs)</t>
        </is>
      </c>
      <c r="F6" s="34" t="inlineStr">
        <is>
          <t>% to Net Assets</t>
        </is>
      </c>
      <c r="G6" s="35" t="inlineStr">
        <is>
          <t>YIELD</t>
        </is>
      </c>
    </row>
    <row r="7">
      <c r="A7" s="36" t="n"/>
      <c r="B7" s="16" t="n"/>
      <c r="C7" s="16" t="n"/>
      <c r="D7" s="153" t="n"/>
      <c r="E7" s="154" t="n"/>
      <c r="F7" s="155" t="n"/>
      <c r="G7" s="37" t="n"/>
    </row>
    <row r="8">
      <c r="A8" s="38" t="n"/>
      <c r="B8" s="17" t="n"/>
      <c r="C8" s="17" t="n"/>
      <c r="D8" s="156" t="n"/>
      <c r="E8" s="7" t="n"/>
      <c r="F8" s="8" t="n"/>
      <c r="G8" s="39" t="n"/>
    </row>
    <row r="9">
      <c r="A9" s="38" t="n"/>
      <c r="B9" s="17" t="n"/>
      <c r="C9" s="17" t="n"/>
      <c r="D9" s="156" t="n"/>
      <c r="E9" s="7" t="n"/>
      <c r="F9" s="8" t="n"/>
      <c r="G9" s="39" t="n"/>
    </row>
    <row r="10">
      <c r="A10" s="40" t="inlineStr">
        <is>
          <t>Investment in Mutual fund</t>
        </is>
      </c>
      <c r="B10" s="17" t="n"/>
      <c r="C10" s="17" t="n"/>
      <c r="D10" s="156" t="n"/>
      <c r="E10" s="7" t="n"/>
      <c r="F10" s="8" t="n"/>
      <c r="G10" s="39" t="n"/>
    </row>
    <row r="11">
      <c r="A11" s="38" t="inlineStr">
        <is>
          <t>Bharat Bond ETF-April 2030-Growth</t>
        </is>
      </c>
      <c r="B11" s="17" t="inlineStr">
        <is>
          <t>INF754K01KO2</t>
        </is>
      </c>
      <c r="C11" s="17" t="n"/>
      <c r="D11" s="156" t="n">
        <v>62339107.0021</v>
      </c>
      <c r="E11" s="7" t="n">
        <v>959168.2</v>
      </c>
      <c r="F11" s="8" t="n">
        <v>0.999</v>
      </c>
      <c r="G11" s="39" t="n"/>
    </row>
    <row r="12">
      <c r="A12" s="40" t="inlineStr">
        <is>
          <t>Sub Total</t>
        </is>
      </c>
      <c r="B12" s="18" t="n"/>
      <c r="C12" s="18" t="n"/>
      <c r="D12" s="157" t="n"/>
      <c r="E12" s="20" t="n">
        <v>959168.2</v>
      </c>
      <c r="F12" s="21" t="n">
        <v>0.999</v>
      </c>
      <c r="G12" s="41" t="n"/>
    </row>
    <row r="13">
      <c r="A13" s="38" t="n"/>
      <c r="B13" s="17" t="n"/>
      <c r="C13" s="17" t="n"/>
      <c r="D13" s="156" t="n"/>
      <c r="E13" s="7" t="n"/>
      <c r="F13" s="8" t="n"/>
      <c r="G13" s="39" t="n"/>
    </row>
    <row r="14">
      <c r="A14" s="42" t="inlineStr">
        <is>
          <t>TOTAL</t>
        </is>
      </c>
      <c r="B14" s="145" t="n"/>
      <c r="C14" s="145" t="n"/>
      <c r="D14" s="158" t="n"/>
      <c r="E14" s="20" t="n">
        <v>959168.2</v>
      </c>
      <c r="F14" s="21" t="n">
        <v>0.999</v>
      </c>
      <c r="G14" s="41" t="n"/>
    </row>
    <row r="15">
      <c r="A15" s="38" t="n"/>
      <c r="B15" s="17" t="n"/>
      <c r="C15" s="17" t="n"/>
      <c r="D15" s="156" t="n"/>
      <c r="E15" s="7" t="n"/>
      <c r="F15" s="8" t="n"/>
      <c r="G15" s="39" t="n"/>
    </row>
    <row r="16">
      <c r="A16" s="40" t="inlineStr">
        <is>
          <t>TREPS / Reverse Repo</t>
        </is>
      </c>
      <c r="B16" s="17" t="n"/>
      <c r="C16" s="17" t="n"/>
      <c r="D16" s="156" t="n"/>
      <c r="E16" s="7" t="n"/>
      <c r="F16" s="8" t="n"/>
      <c r="G16" s="39" t="n"/>
    </row>
    <row r="17">
      <c r="A17" s="38" t="inlineStr">
        <is>
          <t>Clearing Corporation of India Ltd.</t>
        </is>
      </c>
      <c r="B17" s="17" t="n"/>
      <c r="C17" s="17" t="n"/>
      <c r="D17" s="156" t="n"/>
      <c r="E17" s="7" t="n">
        <v>1537.77</v>
      </c>
      <c r="F17" s="8" t="n">
        <v>0.0016</v>
      </c>
      <c r="G17" s="39" t="n">
        <v>0.05471</v>
      </c>
    </row>
    <row r="18">
      <c r="A18" s="40" t="inlineStr">
        <is>
          <t>Sub Total</t>
        </is>
      </c>
      <c r="B18" s="18" t="n"/>
      <c r="C18" s="18" t="n"/>
      <c r="D18" s="157" t="n"/>
      <c r="E18" s="20" t="n">
        <v>1537.77</v>
      </c>
      <c r="F18" s="21" t="n">
        <v>0.0016</v>
      </c>
      <c r="G18" s="41" t="n"/>
    </row>
    <row r="19">
      <c r="A19" s="38" t="n"/>
      <c r="B19" s="17" t="n"/>
      <c r="C19" s="17" t="n"/>
      <c r="D19" s="156" t="n"/>
      <c r="E19" s="7" t="n"/>
      <c r="F19" s="8" t="n"/>
      <c r="G19" s="39" t="n"/>
    </row>
    <row r="20">
      <c r="A20" s="42" t="inlineStr">
        <is>
          <t>TOTAL</t>
        </is>
      </c>
      <c r="B20" s="145" t="n"/>
      <c r="C20" s="145" t="n"/>
      <c r="D20" s="158" t="n"/>
      <c r="E20" s="20" t="n">
        <v>1537.77</v>
      </c>
      <c r="F20" s="21" t="n">
        <v>0.0016</v>
      </c>
      <c r="G20" s="41" t="n"/>
    </row>
    <row r="21">
      <c r="A21" s="38" t="inlineStr">
        <is>
          <t>Accrued Interest</t>
        </is>
      </c>
      <c r="B21" s="17" t="n"/>
      <c r="C21" s="17" t="n"/>
      <c r="D21" s="156" t="n"/>
      <c r="E21" s="7" t="n">
        <v>0.2304969</v>
      </c>
      <c r="F21" s="59" t="inlineStr">
        <is>
          <t>$0.00%</t>
        </is>
      </c>
      <c r="G21" s="39" t="n"/>
    </row>
    <row r="22">
      <c r="A22" s="38" t="inlineStr">
        <is>
          <t>Net Receivables/(Payables)</t>
        </is>
      </c>
      <c r="B22" s="17" t="n"/>
      <c r="C22" s="17" t="n"/>
      <c r="D22" s="156" t="n"/>
      <c r="E22" s="159" t="n">
        <v>-577.3004969</v>
      </c>
      <c r="F22" s="160" t="n">
        <v>-0.0005999999999999999</v>
      </c>
      <c r="G22" s="39" t="n">
        <v>0.05471</v>
      </c>
    </row>
    <row r="23">
      <c r="A23" s="45" t="inlineStr">
        <is>
          <t>GRAND TOTAL</t>
        </is>
      </c>
      <c r="B23" s="19" t="n"/>
      <c r="C23" s="19" t="n"/>
      <c r="D23" s="161" t="n"/>
      <c r="E23" s="14" t="n">
        <v>960128.9</v>
      </c>
      <c r="F23" s="15" t="n">
        <v>1</v>
      </c>
      <c r="G23" s="46" t="n"/>
    </row>
    <row r="24">
      <c r="A24" s="29" t="n"/>
      <c r="G24" s="30" t="n"/>
    </row>
    <row r="25">
      <c r="A25" s="47" t="inlineStr">
        <is>
          <t xml:space="preserve">$ Less than 0.01% of Net Asset Value </t>
        </is>
      </c>
      <c r="G25" s="30" t="n"/>
    </row>
    <row r="26">
      <c r="A26" s="47" t="n"/>
      <c r="G26" s="30" t="n"/>
    </row>
    <row r="27">
      <c r="A27" t="inlineStr">
        <is>
          <t>Portfolio Information</t>
        </is>
      </c>
      <c r="G27" s="30" t="n"/>
    </row>
    <row r="28">
      <c r="A28" s="60" t="inlineStr">
        <is>
          <t>Scheme Name :</t>
        </is>
      </c>
      <c r="B28" s="60" t="inlineStr">
        <is>
          <t>BHARAT Bond FOF - April 2030</t>
        </is>
      </c>
      <c r="G28" s="30" t="n"/>
    </row>
    <row r="29" ht="29" customHeight="1">
      <c r="A29" s="60" t="inlineStr">
        <is>
          <t>Description (if any)</t>
        </is>
      </c>
      <c r="B29" s="66" t="inlineStr">
        <is>
          <t>Fund of funds scheme (Domestic)</t>
        </is>
      </c>
      <c r="G29" s="30" t="n"/>
    </row>
    <row r="30">
      <c r="A30" s="60" t="n"/>
      <c r="B30" s="60" t="n"/>
      <c r="G30" s="30" t="n"/>
    </row>
    <row r="31">
      <c r="A31" s="60" t="inlineStr">
        <is>
          <t>Annualised Portfolio YTM* :</t>
        </is>
      </c>
      <c r="B31" s="61" t="n">
        <v>6.809413428513002</v>
      </c>
      <c r="G31" s="30" t="n"/>
    </row>
    <row r="32">
      <c r="A32" s="60" t="n"/>
      <c r="B32" s="60" t="n"/>
      <c r="G32" s="30" t="n"/>
    </row>
    <row r="33">
      <c r="A33" s="60" t="inlineStr">
        <is>
          <t>Macaulay Duration</t>
        </is>
      </c>
      <c r="B33" s="62" t="n">
        <v>3.5918</v>
      </c>
      <c r="G33" s="30" t="n"/>
    </row>
    <row r="34">
      <c r="A34" s="60" t="inlineStr">
        <is>
          <t>Residual Maturity</t>
        </is>
      </c>
      <c r="B34" s="62" t="n">
        <v>4.173199058674481</v>
      </c>
      <c r="G34" s="30" t="n"/>
    </row>
    <row r="35">
      <c r="A35" s="60" t="n"/>
      <c r="B35" s="60" t="n"/>
      <c r="G35" s="30" t="n"/>
    </row>
    <row r="36">
      <c r="A36" s="60" t="inlineStr">
        <is>
          <t xml:space="preserve">As on (Date) </t>
        </is>
      </c>
      <c r="B36" s="63" t="n">
        <v>45930</v>
      </c>
      <c r="G36" s="30" t="n"/>
    </row>
    <row r="37">
      <c r="G37" s="30" t="n"/>
    </row>
    <row r="38">
      <c r="A38" s="29" t="n"/>
      <c r="G38" s="30" t="n"/>
    </row>
    <row r="39">
      <c r="A39" s="47" t="inlineStr">
        <is>
          <t>Notes:</t>
        </is>
      </c>
      <c r="G39" s="30" t="n"/>
    </row>
    <row r="40">
      <c r="A40" s="48" t="inlineStr">
        <is>
          <t>1. Security in default beyond its maturiy date</t>
        </is>
      </c>
      <c r="B40" s="49" t="inlineStr">
        <is>
          <t>NIL</t>
        </is>
      </c>
      <c r="G40" s="30" t="n"/>
    </row>
    <row r="41">
      <c r="A41" s="29" t="inlineStr">
        <is>
          <t>2. Net Asset Value (Rs. per unit)</t>
        </is>
      </c>
      <c r="G41" s="30" t="n"/>
    </row>
    <row r="42">
      <c r="A42" s="29" t="inlineStr">
        <is>
          <t>Plan /option (Face Value 10)</t>
        </is>
      </c>
      <c r="B42" s="49" t="inlineStr">
        <is>
          <t>As on</t>
        </is>
      </c>
      <c r="C42" s="49" t="inlineStr">
        <is>
          <t>As on</t>
        </is>
      </c>
      <c r="G42" s="30" t="n"/>
    </row>
    <row r="43">
      <c r="A43" s="29" t="n"/>
      <c r="B43" s="50" t="n">
        <v>45747</v>
      </c>
      <c r="C43" s="50" t="n">
        <v>45930</v>
      </c>
      <c r="G43" s="30" t="n"/>
    </row>
    <row r="44">
      <c r="A44" s="29" t="inlineStr">
        <is>
          <t>Direct Plan Growth Option</t>
        </is>
      </c>
      <c r="B44" t="n">
        <v>14.6921</v>
      </c>
      <c r="C44" t="n">
        <v>15.3201</v>
      </c>
      <c r="G44" s="51" t="n"/>
    </row>
    <row r="45">
      <c r="A45" s="29" t="inlineStr">
        <is>
          <t>Direct Plan IDCW Option</t>
        </is>
      </c>
      <c r="B45" t="n">
        <v>14.6921</v>
      </c>
      <c r="C45" t="n">
        <v>15.3201</v>
      </c>
      <c r="G45" s="51" t="n"/>
    </row>
    <row r="46">
      <c r="A46" s="29" t="inlineStr">
        <is>
          <t>Regular Plan Growth Option</t>
        </is>
      </c>
      <c r="B46" t="n">
        <v>14.6921</v>
      </c>
      <c r="C46" t="n">
        <v>15.3201</v>
      </c>
      <c r="G46" s="51" t="n"/>
    </row>
    <row r="47">
      <c r="A47" s="29" t="inlineStr">
        <is>
          <t>Regular Plan IDCW Option</t>
        </is>
      </c>
      <c r="B47" t="n">
        <v>14.6921</v>
      </c>
      <c r="C47" t="n">
        <v>15.3201</v>
      </c>
      <c r="G47" s="51" t="n"/>
    </row>
    <row r="48">
      <c r="A48" s="29" t="n"/>
      <c r="G48" s="51" t="n"/>
    </row>
    <row r="49">
      <c r="A49" s="29" t="inlineStr">
        <is>
          <t xml:space="preserve">3. Total Dividend (Net) declared during the half year period </t>
        </is>
      </c>
      <c r="B49" s="49" t="inlineStr">
        <is>
          <t>NIL</t>
        </is>
      </c>
      <c r="G49" s="30" t="n"/>
    </row>
    <row r="50">
      <c r="A50" s="29" t="inlineStr">
        <is>
          <t>4. Bonus was declared during the half year period</t>
        </is>
      </c>
      <c r="B50" s="49" t="inlineStr">
        <is>
          <t>NIL</t>
        </is>
      </c>
      <c r="G50" s="30" t="n"/>
    </row>
    <row r="51">
      <c r="A51" s="48" t="inlineStr">
        <is>
          <t>5. Investment in Repo of Corporate Debt Securities as at September 30, 2025</t>
        </is>
      </c>
      <c r="B51" s="49" t="inlineStr">
        <is>
          <t>NIL</t>
        </is>
      </c>
      <c r="G51" s="30" t="n"/>
    </row>
    <row r="52">
      <c r="A52" s="48" t="inlineStr">
        <is>
          <t>6. Investment in foreign securities/ADRs/GDRs as at September 30,2025</t>
        </is>
      </c>
      <c r="B52" s="49" t="inlineStr">
        <is>
          <t>NIL</t>
        </is>
      </c>
      <c r="G52" s="30" t="n"/>
    </row>
    <row r="53">
      <c r="A53" s="29" t="inlineStr">
        <is>
          <t>7. Average Portfolio Maturity</t>
        </is>
      </c>
      <c r="B53" s="52">
        <f>B34</f>
        <v/>
      </c>
      <c r="G53" s="30" t="n"/>
    </row>
    <row r="54" ht="29" customHeight="1">
      <c r="A54" s="48" t="inlineStr">
        <is>
          <t>8. Total gross exposure to derivative instruments (excluding reversed positions) at the end of the month (Rs. in Lakhs)</t>
        </is>
      </c>
      <c r="B54" s="49" t="inlineStr">
        <is>
          <t>NIL</t>
        </is>
      </c>
      <c r="G54" s="30" t="n"/>
    </row>
    <row r="55" ht="29" customHeight="1">
      <c r="A55" s="48" t="inlineStr">
        <is>
          <t>9. Margin Deposits includes Margin money placed on derivatives other than margin money placed with bank</t>
        </is>
      </c>
      <c r="B55" s="49" t="inlineStr">
        <is>
          <t>NIL</t>
        </is>
      </c>
      <c r="G55" s="30" t="n"/>
    </row>
    <row r="56" ht="29" customHeight="1">
      <c r="A56" s="48" t="inlineStr">
        <is>
          <t>10. Value of investment made by other schemes under same management (Rs. In Lakhs)</t>
        </is>
      </c>
      <c r="B56" s="49" t="inlineStr">
        <is>
          <t>NIL</t>
        </is>
      </c>
      <c r="G56" s="30" t="n"/>
    </row>
    <row r="57">
      <c r="A57" s="48" t="inlineStr">
        <is>
          <t>11. Number of instance of deviation In valuation of securities</t>
        </is>
      </c>
      <c r="B57" s="49" t="inlineStr">
        <is>
          <t>NIL</t>
        </is>
      </c>
      <c r="G57" s="30" t="n"/>
    </row>
    <row r="58" ht="15" customHeight="1" thickBot="1">
      <c r="A58" s="54" t="inlineStr">
        <is>
          <t>12. Total value and percentage of illiquid equity shares / securities</t>
        </is>
      </c>
      <c r="B58" s="55" t="inlineStr">
        <is>
          <t>NIL</t>
        </is>
      </c>
      <c r="C58" s="56" t="n"/>
      <c r="D58" s="56" t="n"/>
      <c r="E58" s="56" t="n"/>
      <c r="F58" s="56" t="n"/>
      <c r="G58" s="57" t="n"/>
    </row>
    <row r="60" ht="70" customHeight="1">
      <c r="A60" s="177" t="inlineStr">
        <is>
          <t>Scheme Name</t>
        </is>
      </c>
      <c r="B60" s="177" t="inlineStr">
        <is>
          <t>Risk- O - Meter</t>
        </is>
      </c>
      <c r="C60" s="177" t="inlineStr">
        <is>
          <t>Benchmark of the Scheme</t>
        </is>
      </c>
      <c r="D60" s="177" t="inlineStr">
        <is>
          <t>Benchmark Risk-o-meter</t>
        </is>
      </c>
    </row>
    <row r="61" ht="70" customHeight="1">
      <c r="A61" s="177" t="inlineStr">
        <is>
          <t>BHARAT Bond FOF - April 2030</t>
        </is>
      </c>
      <c r="B61" s="177" t="n"/>
      <c r="C61" s="177" t="inlineStr">
        <is>
          <t>NIFTY BHARAT Bond Index - April 2030</t>
        </is>
      </c>
      <c r="D61" s="177" t="n"/>
      <c r="E61" t="inlineStr"/>
    </row>
  </sheetData>
  <mergeCells count="2">
    <mergeCell ref="A3:G3"/>
    <mergeCell ref="A4:G4"/>
  </mergeCells>
  <pageMargins left="0.7" right="0.7" top="0.75" bottom="0.75" header="0.3" footer="0.3"/>
  <pageSetup orientation="portrait" horizontalDpi="300" verticalDpi="300"/>
  <drawing xmlns:r="http://schemas.openxmlformats.org/officeDocument/2006/relationships" r:id="rId1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H132"/>
  <sheetViews>
    <sheetView showGridLines="0" workbookViewId="0">
      <pane ySplit="6" topLeftCell="A7" activePane="bottomLeft" state="frozen"/>
      <selection activeCell="A7" sqref="A7"/>
      <selection pane="bottomLeft" activeCell="A7" sqref="A7"/>
    </sheetView>
  </sheetViews>
  <sheetFormatPr baseColWidth="8" defaultRowHeight="14.5"/>
  <cols>
    <col width="66.81640625" customWidth="1" min="1" max="1"/>
    <col width="22" customWidth="1" min="2" max="2"/>
    <col width="30" bestFit="1" customWidth="1" min="3" max="3"/>
    <col width="22" customWidth="1" min="4" max="4"/>
    <col width="16.453125" customWidth="1" min="5" max="5"/>
    <col width="22" customWidth="1" min="6" max="6"/>
    <col width="6.1796875" bestFit="1" customWidth="1" style="2" min="7" max="7"/>
    <col width="70.26953125" bestFit="1" customWidth="1" min="12" max="12"/>
    <col width="10.81640625" bestFit="1" customWidth="1" min="13" max="13"/>
    <col width="10.54296875" bestFit="1" customWidth="1" min="14" max="14"/>
    <col width="12" bestFit="1" customWidth="1" min="15" max="15"/>
    <col width="12.54296875" customWidth="1" min="16" max="16"/>
  </cols>
  <sheetData>
    <row r="1">
      <c r="A1" s="85" t="inlineStr">
        <is>
          <t>Edelweiss Mutual Fund</t>
        </is>
      </c>
    </row>
    <row r="2" ht="29.5" customHeight="1" thickBot="1">
      <c r="A2" s="86" t="inlineStr">
        <is>
          <t xml:space="preserve">Edelweiss House, 10th Floor, Off. C.S.T. Road, Kalina, Santacruz (E), Mumbai 400098, Maharashtra  </t>
        </is>
      </c>
    </row>
    <row r="3" ht="36.75" customHeight="1">
      <c r="A3" s="148" t="inlineStr">
        <is>
          <t>PORTFOLIO STATEMENT OF EDELWEISS BUSINESS CYCLE FUND AS ON SEPTEMBER 30, 2025</t>
        </is>
      </c>
      <c r="B3" s="149" t="n"/>
      <c r="C3" s="149" t="n"/>
      <c r="D3" s="149" t="n"/>
      <c r="E3" s="149" t="n"/>
      <c r="F3" s="149" t="n"/>
      <c r="G3" s="150" t="n"/>
      <c r="H3" s="28">
        <f>HYPERLINK("[EDEL_HY Portfolio 30-Sep-2025 Final.xlsx]Index!A1","Index")</f>
        <v/>
      </c>
    </row>
    <row r="4" ht="19.5" customHeight="1">
      <c r="A4" s="151" t="inlineStr">
        <is>
          <t>(An open-ended equity scheme following business cycle-based investing theme)</t>
        </is>
      </c>
      <c r="G4" s="51" t="n"/>
    </row>
    <row r="5">
      <c r="A5" s="29" t="n"/>
      <c r="G5" s="30" t="n"/>
    </row>
    <row r="6" ht="48" customHeight="1">
      <c r="A6" s="31" t="inlineStr">
        <is>
          <t>Name of the Instrument</t>
        </is>
      </c>
      <c r="B6" s="32" t="inlineStr">
        <is>
          <t>ISIN</t>
        </is>
      </c>
      <c r="C6" s="32" t="inlineStr">
        <is>
          <t>Rating/Industry</t>
        </is>
      </c>
      <c r="D6" s="152" t="inlineStr">
        <is>
          <t>Quantity</t>
        </is>
      </c>
      <c r="E6" s="34" t="inlineStr">
        <is>
          <t>Market/Fair Value(Rs. In Lacs)</t>
        </is>
      </c>
      <c r="F6" s="34" t="inlineStr">
        <is>
          <t>% to Net Assets</t>
        </is>
      </c>
      <c r="G6" s="35" t="inlineStr">
        <is>
          <t>YIELD</t>
        </is>
      </c>
    </row>
    <row r="7">
      <c r="A7" s="36" t="n"/>
      <c r="B7" s="16" t="n"/>
      <c r="C7" s="16" t="n"/>
      <c r="D7" s="153" t="n"/>
      <c r="E7" s="154" t="n"/>
      <c r="F7" s="155" t="n"/>
      <c r="G7" s="37" t="n"/>
    </row>
    <row r="8">
      <c r="A8" s="40" t="inlineStr">
        <is>
          <t>Equity &amp; Equity related</t>
        </is>
      </c>
      <c r="B8" s="17" t="n"/>
      <c r="C8" s="17" t="n"/>
      <c r="D8" s="156" t="n"/>
      <c r="E8" s="7" t="n"/>
      <c r="F8" s="8" t="n"/>
      <c r="G8" s="39" t="n"/>
    </row>
    <row r="9">
      <c r="A9" s="40" t="inlineStr">
        <is>
          <t>(a)Listed / Awaiting listing on Stock Exchanges</t>
        </is>
      </c>
      <c r="B9" s="17" t="n"/>
      <c r="C9" s="17" t="n"/>
      <c r="D9" s="156" t="n"/>
      <c r="E9" s="7" t="n"/>
      <c r="F9" s="8" t="n"/>
      <c r="G9" s="39" t="n"/>
    </row>
    <row r="10">
      <c r="A10" s="38" t="inlineStr">
        <is>
          <t>Muthoot Finance Ltd.</t>
        </is>
      </c>
      <c r="B10" s="17" t="inlineStr">
        <is>
          <t>INE414G01012</t>
        </is>
      </c>
      <c r="C10" s="17" t="inlineStr">
        <is>
          <t>Finance</t>
        </is>
      </c>
      <c r="D10" s="156" t="n">
        <v>322509</v>
      </c>
      <c r="E10" s="7" t="n">
        <v>9923.92</v>
      </c>
      <c r="F10" s="8" t="n">
        <v>0.0567</v>
      </c>
      <c r="G10" s="39" t="n"/>
    </row>
    <row r="11">
      <c r="A11" s="38" t="inlineStr">
        <is>
          <t>Fortis Healthcare Ltd.</t>
        </is>
      </c>
      <c r="B11" s="17" t="inlineStr">
        <is>
          <t>INE061F01013</t>
        </is>
      </c>
      <c r="C11" s="17" t="inlineStr">
        <is>
          <t>Healthcare Services</t>
        </is>
      </c>
      <c r="D11" s="156" t="n">
        <v>836606</v>
      </c>
      <c r="E11" s="7" t="n">
        <v>8113.4</v>
      </c>
      <c r="F11" s="8" t="n">
        <v>0.0464</v>
      </c>
      <c r="G11" s="39" t="n"/>
    </row>
    <row r="12">
      <c r="A12" s="38" t="inlineStr">
        <is>
          <t>Divi's Laboratories Ltd.</t>
        </is>
      </c>
      <c r="B12" s="17" t="inlineStr">
        <is>
          <t>INE361B01024</t>
        </is>
      </c>
      <c r="C12" s="17" t="inlineStr">
        <is>
          <t>Pharmaceuticals &amp; Biotechnology</t>
        </is>
      </c>
      <c r="D12" s="156" t="n">
        <v>121843</v>
      </c>
      <c r="E12" s="7" t="n">
        <v>6932.26</v>
      </c>
      <c r="F12" s="8" t="n">
        <v>0.0396</v>
      </c>
      <c r="G12" s="39" t="n"/>
    </row>
    <row r="13">
      <c r="A13" s="38" t="inlineStr">
        <is>
          <t>Bosch Ltd.</t>
        </is>
      </c>
      <c r="B13" s="17" t="inlineStr">
        <is>
          <t>INE323A01026</t>
        </is>
      </c>
      <c r="C13" s="17" t="inlineStr">
        <is>
          <t>Auto Components</t>
        </is>
      </c>
      <c r="D13" s="156" t="n">
        <v>17044</v>
      </c>
      <c r="E13" s="7" t="n">
        <v>6501.43</v>
      </c>
      <c r="F13" s="8" t="n">
        <v>0.0372</v>
      </c>
      <c r="G13" s="39" t="n"/>
    </row>
    <row r="14">
      <c r="A14" s="38" t="inlineStr">
        <is>
          <t>ICICI Bank Ltd.</t>
        </is>
      </c>
      <c r="B14" s="17" t="inlineStr">
        <is>
          <t>INE090A01021</t>
        </is>
      </c>
      <c r="C14" s="17" t="inlineStr">
        <is>
          <t>Banks</t>
        </is>
      </c>
      <c r="D14" s="156" t="n">
        <v>454458</v>
      </c>
      <c r="E14" s="7" t="n">
        <v>6126.09</v>
      </c>
      <c r="F14" s="8" t="n">
        <v>0.035</v>
      </c>
      <c r="G14" s="39" t="n"/>
    </row>
    <row r="15">
      <c r="A15" s="38" t="inlineStr">
        <is>
          <t>GE Vernova T&amp;D India Limited</t>
        </is>
      </c>
      <c r="B15" s="17" t="inlineStr">
        <is>
          <t>INE200A01026</t>
        </is>
      </c>
      <c r="C15" s="17" t="inlineStr">
        <is>
          <t>Electrical Equipment</t>
        </is>
      </c>
      <c r="D15" s="156" t="n">
        <v>200000</v>
      </c>
      <c r="E15" s="7" t="n">
        <v>5921</v>
      </c>
      <c r="F15" s="8" t="n">
        <v>0.0338</v>
      </c>
      <c r="G15" s="39" t="n"/>
    </row>
    <row r="16">
      <c r="A16" s="38" t="inlineStr">
        <is>
          <t>Coromandel International Ltd.</t>
        </is>
      </c>
      <c r="B16" s="17" t="inlineStr">
        <is>
          <t>INE169A01031</t>
        </is>
      </c>
      <c r="C16" s="17" t="inlineStr">
        <is>
          <t>Fertilizers &amp; Agrochemicals</t>
        </is>
      </c>
      <c r="D16" s="156" t="n">
        <v>237802</v>
      </c>
      <c r="E16" s="7" t="n">
        <v>5346.74</v>
      </c>
      <c r="F16" s="8" t="n">
        <v>0.0306</v>
      </c>
      <c r="G16" s="39" t="n"/>
    </row>
    <row r="17">
      <c r="A17" s="38" t="inlineStr">
        <is>
          <t>JK Cement Ltd.</t>
        </is>
      </c>
      <c r="B17" s="17" t="inlineStr">
        <is>
          <t>INE823G01014</t>
        </is>
      </c>
      <c r="C17" s="17" t="inlineStr">
        <is>
          <t>Cement &amp; Cement Products</t>
        </is>
      </c>
      <c r="D17" s="156" t="n">
        <v>74311</v>
      </c>
      <c r="E17" s="7" t="n">
        <v>4681.59</v>
      </c>
      <c r="F17" s="8" t="n">
        <v>0.0268</v>
      </c>
      <c r="G17" s="39" t="n"/>
    </row>
    <row r="18">
      <c r="A18" s="38" t="inlineStr">
        <is>
          <t>Glenmark Pharmaceuticals Ltd.</t>
        </is>
      </c>
      <c r="B18" s="17" t="inlineStr">
        <is>
          <t>INE935A01035</t>
        </is>
      </c>
      <c r="C18" s="17" t="inlineStr">
        <is>
          <t>Pharmaceuticals &amp; Biotechnology</t>
        </is>
      </c>
      <c r="D18" s="156" t="n">
        <v>238963</v>
      </c>
      <c r="E18" s="7" t="n">
        <v>4666.23</v>
      </c>
      <c r="F18" s="8" t="n">
        <v>0.0267</v>
      </c>
      <c r="G18" s="39" t="n"/>
    </row>
    <row r="19">
      <c r="A19" s="38" t="inlineStr">
        <is>
          <t>HDFC Bank Ltd.</t>
        </is>
      </c>
      <c r="B19" s="17" t="inlineStr">
        <is>
          <t>INE040A01034</t>
        </is>
      </c>
      <c r="C19" s="17" t="inlineStr">
        <is>
          <t>Banks</t>
        </is>
      </c>
      <c r="D19" s="156" t="n">
        <v>459000</v>
      </c>
      <c r="E19" s="7" t="n">
        <v>4365.09</v>
      </c>
      <c r="F19" s="8" t="n">
        <v>0.0249</v>
      </c>
      <c r="G19" s="39" t="n"/>
    </row>
    <row r="20">
      <c r="A20" s="38" t="inlineStr">
        <is>
          <t>Mankind Pharma Ltd.</t>
        </is>
      </c>
      <c r="B20" s="17" t="inlineStr">
        <is>
          <t>INE634S01028</t>
        </is>
      </c>
      <c r="C20" s="17" t="inlineStr">
        <is>
          <t>Pharmaceuticals &amp; Biotechnology</t>
        </is>
      </c>
      <c r="D20" s="156" t="n">
        <v>173155</v>
      </c>
      <c r="E20" s="7" t="n">
        <v>4217.54</v>
      </c>
      <c r="F20" s="8" t="n">
        <v>0.0241</v>
      </c>
      <c r="G20" s="39" t="n"/>
    </row>
    <row r="21">
      <c r="A21" s="38" t="inlineStr">
        <is>
          <t>Max Financial Services Ltd.</t>
        </is>
      </c>
      <c r="B21" s="17" t="inlineStr">
        <is>
          <t>INE180A01020</t>
        </is>
      </c>
      <c r="C21" s="17" t="inlineStr">
        <is>
          <t>Insurance</t>
        </is>
      </c>
      <c r="D21" s="156" t="n">
        <v>248836</v>
      </c>
      <c r="E21" s="7" t="n">
        <v>3921.41</v>
      </c>
      <c r="F21" s="8" t="n">
        <v>0.0224</v>
      </c>
      <c r="G21" s="39" t="n"/>
    </row>
    <row r="22">
      <c r="A22" s="38" t="inlineStr">
        <is>
          <t>Premier Energies Ltd.</t>
        </is>
      </c>
      <c r="B22" s="17" t="inlineStr">
        <is>
          <t>INE0BS701011</t>
        </is>
      </c>
      <c r="C22" s="17" t="inlineStr">
        <is>
          <t>Electrical Equipment</t>
        </is>
      </c>
      <c r="D22" s="156" t="n">
        <v>361000</v>
      </c>
      <c r="E22" s="7" t="n">
        <v>3687.8</v>
      </c>
      <c r="F22" s="8" t="n">
        <v>0.0211</v>
      </c>
      <c r="G22" s="39" t="n"/>
    </row>
    <row r="23">
      <c r="A23" s="38" t="inlineStr">
        <is>
          <t>AU Small Finance Bank Ltd.</t>
        </is>
      </c>
      <c r="B23" s="17" t="inlineStr">
        <is>
          <t>INE949L01017</t>
        </is>
      </c>
      <c r="C23" s="17" t="inlineStr">
        <is>
          <t>Banks</t>
        </is>
      </c>
      <c r="D23" s="156" t="n">
        <v>490000</v>
      </c>
      <c r="E23" s="7" t="n">
        <v>3583.86</v>
      </c>
      <c r="F23" s="8" t="n">
        <v>0.0205</v>
      </c>
      <c r="G23" s="39" t="n"/>
    </row>
    <row r="24">
      <c r="A24" s="38" t="inlineStr">
        <is>
          <t>Max Healthcare Institute Ltd.</t>
        </is>
      </c>
      <c r="B24" s="17" t="inlineStr">
        <is>
          <t>INE027H01010</t>
        </is>
      </c>
      <c r="C24" s="17" t="inlineStr">
        <is>
          <t>Healthcare Services</t>
        </is>
      </c>
      <c r="D24" s="156" t="n">
        <v>320000</v>
      </c>
      <c r="E24" s="7" t="n">
        <v>3567.04</v>
      </c>
      <c r="F24" s="8" t="n">
        <v>0.0204</v>
      </c>
      <c r="G24" s="39" t="n"/>
    </row>
    <row r="25">
      <c r="A25" s="38" t="inlineStr">
        <is>
          <t>Hindustan Unilever Ltd.</t>
        </is>
      </c>
      <c r="B25" s="17" t="inlineStr">
        <is>
          <t>INE030A01027</t>
        </is>
      </c>
      <c r="C25" s="17" t="inlineStr">
        <is>
          <t>Diversified FMCG</t>
        </is>
      </c>
      <c r="D25" s="156" t="n">
        <v>141385</v>
      </c>
      <c r="E25" s="7" t="n">
        <v>3554.98</v>
      </c>
      <c r="F25" s="8" t="n">
        <v>0.0203</v>
      </c>
      <c r="G25" s="39" t="n"/>
    </row>
    <row r="26">
      <c r="A26" s="38" t="inlineStr">
        <is>
          <t>Torrent Pharmaceuticals Ltd.</t>
        </is>
      </c>
      <c r="B26" s="17" t="inlineStr">
        <is>
          <t>INE685A01028</t>
        </is>
      </c>
      <c r="C26" s="17" t="inlineStr">
        <is>
          <t>Pharmaceuticals &amp; Biotechnology</t>
        </is>
      </c>
      <c r="D26" s="156" t="n">
        <v>97654</v>
      </c>
      <c r="E26" s="7" t="n">
        <v>3518.67</v>
      </c>
      <c r="F26" s="8" t="n">
        <v>0.0201</v>
      </c>
      <c r="G26" s="39" t="n"/>
    </row>
    <row r="27">
      <c r="A27" s="38" t="inlineStr">
        <is>
          <t>TVS Motor Company Ltd.</t>
        </is>
      </c>
      <c r="B27" s="17" t="inlineStr">
        <is>
          <t>INE494B01023</t>
        </is>
      </c>
      <c r="C27" s="17" t="inlineStr">
        <is>
          <t>Automobiles</t>
        </is>
      </c>
      <c r="D27" s="156" t="n">
        <v>101348</v>
      </c>
      <c r="E27" s="7" t="n">
        <v>3485.05</v>
      </c>
      <c r="F27" s="8" t="n">
        <v>0.0199</v>
      </c>
      <c r="G27" s="39" t="n"/>
    </row>
    <row r="28">
      <c r="A28" s="38" t="inlineStr">
        <is>
          <t>Solar Industries India Ltd.</t>
        </is>
      </c>
      <c r="B28" s="17" t="inlineStr">
        <is>
          <t>INE343H01029</t>
        </is>
      </c>
      <c r="C28" s="17" t="inlineStr">
        <is>
          <t>Chemicals &amp; Petrochemicals</t>
        </is>
      </c>
      <c r="D28" s="156" t="n">
        <v>26094</v>
      </c>
      <c r="E28" s="7" t="n">
        <v>3477.29</v>
      </c>
      <c r="F28" s="8" t="n">
        <v>0.0199</v>
      </c>
      <c r="G28" s="39" t="n"/>
    </row>
    <row r="29">
      <c r="A29" s="38" t="inlineStr">
        <is>
          <t>Schaeffler India Ltd.</t>
        </is>
      </c>
      <c r="B29" s="17" t="inlineStr">
        <is>
          <t>INE513A01022</t>
        </is>
      </c>
      <c r="C29" s="17" t="inlineStr">
        <is>
          <t>Auto Components</t>
        </is>
      </c>
      <c r="D29" s="156" t="n">
        <v>81426</v>
      </c>
      <c r="E29" s="7" t="n">
        <v>3427.06</v>
      </c>
      <c r="F29" s="8" t="n">
        <v>0.0196</v>
      </c>
      <c r="G29" s="39" t="n"/>
    </row>
    <row r="30">
      <c r="A30" s="38" t="inlineStr">
        <is>
          <t>Coforge Ltd.</t>
        </is>
      </c>
      <c r="B30" s="17" t="inlineStr">
        <is>
          <t>INE591G01025</t>
        </is>
      </c>
      <c r="C30" s="17" t="inlineStr">
        <is>
          <t>IT - Software</t>
        </is>
      </c>
      <c r="D30" s="156" t="n">
        <v>215085</v>
      </c>
      <c r="E30" s="7" t="n">
        <v>3422</v>
      </c>
      <c r="F30" s="8" t="n">
        <v>0.0196</v>
      </c>
      <c r="G30" s="39" t="n"/>
    </row>
    <row r="31">
      <c r="A31" s="38" t="inlineStr">
        <is>
          <t>Godfrey Phillips India Ltd.</t>
        </is>
      </c>
      <c r="B31" s="17" t="inlineStr">
        <is>
          <t>INE260B01028</t>
        </is>
      </c>
      <c r="C31" s="17" t="inlineStr">
        <is>
          <t>Cigarettes &amp; Tobacco Products</t>
        </is>
      </c>
      <c r="D31" s="156" t="n">
        <v>95088</v>
      </c>
      <c r="E31" s="7" t="n">
        <v>3217.78</v>
      </c>
      <c r="F31" s="8" t="n">
        <v>0.0184</v>
      </c>
      <c r="G31" s="39" t="n"/>
    </row>
    <row r="32">
      <c r="A32" s="38" t="inlineStr">
        <is>
          <t>HDFC Life Insurance Company Ltd.</t>
        </is>
      </c>
      <c r="B32" s="17" t="inlineStr">
        <is>
          <t>INE795G01014</t>
        </is>
      </c>
      <c r="C32" s="17" t="inlineStr">
        <is>
          <t>Insurance</t>
        </is>
      </c>
      <c r="D32" s="156" t="n">
        <v>400000</v>
      </c>
      <c r="E32" s="7" t="n">
        <v>3025.8</v>
      </c>
      <c r="F32" s="8" t="n">
        <v>0.0173</v>
      </c>
      <c r="G32" s="39" t="n"/>
    </row>
    <row r="33">
      <c r="A33" s="38" t="inlineStr">
        <is>
          <t>Marico Ltd.</t>
        </is>
      </c>
      <c r="B33" s="17" t="inlineStr">
        <is>
          <t>INE196A01026</t>
        </is>
      </c>
      <c r="C33" s="17" t="inlineStr">
        <is>
          <t>Agricultural Food &amp; other Products</t>
        </is>
      </c>
      <c r="D33" s="156" t="n">
        <v>396414</v>
      </c>
      <c r="E33" s="7" t="n">
        <v>2764.59</v>
      </c>
      <c r="F33" s="8" t="n">
        <v>0.0158</v>
      </c>
      <c r="G33" s="39" t="n"/>
    </row>
    <row r="34">
      <c r="A34" s="38" t="inlineStr">
        <is>
          <t>Abbott India Ltd.</t>
        </is>
      </c>
      <c r="B34" s="17" t="inlineStr">
        <is>
          <t>INE358A01014</t>
        </is>
      </c>
      <c r="C34" s="17" t="inlineStr">
        <is>
          <t>Pharmaceuticals &amp; Biotechnology</t>
        </is>
      </c>
      <c r="D34" s="156" t="n">
        <v>8982</v>
      </c>
      <c r="E34" s="7" t="n">
        <v>2630.83</v>
      </c>
      <c r="F34" s="8" t="n">
        <v>0.015</v>
      </c>
      <c r="G34" s="39" t="n"/>
    </row>
    <row r="35">
      <c r="A35" s="38" t="inlineStr">
        <is>
          <t>Bharti Hexacom Ltd.</t>
        </is>
      </c>
      <c r="B35" s="17" t="inlineStr">
        <is>
          <t>INE343G01021</t>
        </is>
      </c>
      <c r="C35" s="17" t="inlineStr">
        <is>
          <t>Telecom - Services</t>
        </is>
      </c>
      <c r="D35" s="156" t="n">
        <v>156066</v>
      </c>
      <c r="E35" s="7" t="n">
        <v>2590.38</v>
      </c>
      <c r="F35" s="8" t="n">
        <v>0.0148</v>
      </c>
      <c r="G35" s="39" t="n"/>
    </row>
    <row r="36">
      <c r="A36" s="38" t="inlineStr">
        <is>
          <t>State Bank of India</t>
        </is>
      </c>
      <c r="B36" s="17" t="inlineStr">
        <is>
          <t>INE062A01020</t>
        </is>
      </c>
      <c r="C36" s="17" t="inlineStr">
        <is>
          <t>Banks</t>
        </is>
      </c>
      <c r="D36" s="156" t="n">
        <v>281642</v>
      </c>
      <c r="E36" s="7" t="n">
        <v>2457.19</v>
      </c>
      <c r="F36" s="8" t="n">
        <v>0.014</v>
      </c>
      <c r="G36" s="39" t="n"/>
    </row>
    <row r="37">
      <c r="A37" s="38" t="inlineStr">
        <is>
          <t>Maruti Suzuki India Ltd.</t>
        </is>
      </c>
      <c r="B37" s="17" t="inlineStr">
        <is>
          <t>INE585B01010</t>
        </is>
      </c>
      <c r="C37" s="17" t="inlineStr">
        <is>
          <t>Automobiles</t>
        </is>
      </c>
      <c r="D37" s="156" t="n">
        <v>14723</v>
      </c>
      <c r="E37" s="7" t="n">
        <v>2359.95</v>
      </c>
      <c r="F37" s="8" t="n">
        <v>0.0135</v>
      </c>
      <c r="G37" s="39" t="n"/>
    </row>
    <row r="38">
      <c r="A38" s="38" t="inlineStr">
        <is>
          <t>Larsen &amp; Toubro Ltd.</t>
        </is>
      </c>
      <c r="B38" s="17" t="inlineStr">
        <is>
          <t>INE018A01030</t>
        </is>
      </c>
      <c r="C38" s="17" t="inlineStr">
        <is>
          <t>Construction</t>
        </is>
      </c>
      <c r="D38" s="156" t="n">
        <v>61901</v>
      </c>
      <c r="E38" s="7" t="n">
        <v>2264.96</v>
      </c>
      <c r="F38" s="8" t="n">
        <v>0.0129</v>
      </c>
      <c r="G38" s="39" t="n"/>
    </row>
    <row r="39">
      <c r="A39" s="38" t="inlineStr">
        <is>
          <t>Multi Commodity Exchange Of India Ltd.</t>
        </is>
      </c>
      <c r="B39" s="17" t="inlineStr">
        <is>
          <t>INE745G01035</t>
        </is>
      </c>
      <c r="C39" s="17" t="inlineStr">
        <is>
          <t>Capital Markets</t>
        </is>
      </c>
      <c r="D39" s="156" t="n">
        <v>28615</v>
      </c>
      <c r="E39" s="7" t="n">
        <v>2230.83</v>
      </c>
      <c r="F39" s="8" t="n">
        <v>0.0127</v>
      </c>
      <c r="G39" s="39" t="n"/>
    </row>
    <row r="40">
      <c r="A40" s="38" t="inlineStr">
        <is>
          <t>Cholamandalam Financial Holdings Ltd.</t>
        </is>
      </c>
      <c r="B40" s="17" t="inlineStr">
        <is>
          <t>INE149A01033</t>
        </is>
      </c>
      <c r="C40" s="17" t="inlineStr">
        <is>
          <t>Finance</t>
        </is>
      </c>
      <c r="D40" s="156" t="n">
        <v>115978</v>
      </c>
      <c r="E40" s="7" t="n">
        <v>2186.19</v>
      </c>
      <c r="F40" s="8" t="n">
        <v>0.0125</v>
      </c>
      <c r="G40" s="39" t="n"/>
    </row>
    <row r="41">
      <c r="A41" s="38" t="inlineStr">
        <is>
          <t>Life Insurance Corporation of India</t>
        </is>
      </c>
      <c r="B41" s="17" t="inlineStr">
        <is>
          <t>INE0J1Y01017</t>
        </is>
      </c>
      <c r="C41" s="17" t="inlineStr">
        <is>
          <t>Insurance</t>
        </is>
      </c>
      <c r="D41" s="156" t="n">
        <v>240218</v>
      </c>
      <c r="E41" s="7" t="n">
        <v>2162.8</v>
      </c>
      <c r="F41" s="8" t="n">
        <v>0.0124</v>
      </c>
      <c r="G41" s="39" t="n"/>
    </row>
    <row r="42">
      <c r="A42" s="38" t="inlineStr">
        <is>
          <t>Grasim Industries Ltd.</t>
        </is>
      </c>
      <c r="B42" s="17" t="inlineStr">
        <is>
          <t>INE047A01021</t>
        </is>
      </c>
      <c r="C42" s="17" t="inlineStr">
        <is>
          <t>Cement &amp; Cement Products</t>
        </is>
      </c>
      <c r="D42" s="156" t="n">
        <v>77821</v>
      </c>
      <c r="E42" s="7" t="n">
        <v>2145.45</v>
      </c>
      <c r="F42" s="8" t="n">
        <v>0.0123</v>
      </c>
      <c r="G42" s="39" t="n"/>
    </row>
    <row r="43">
      <c r="A43" s="38" t="inlineStr">
        <is>
          <t>ITC Ltd.</t>
        </is>
      </c>
      <c r="B43" s="17" t="inlineStr">
        <is>
          <t>INE154A01025</t>
        </is>
      </c>
      <c r="C43" s="17" t="inlineStr">
        <is>
          <t>Diversified FMCG</t>
        </is>
      </c>
      <c r="D43" s="156" t="n">
        <v>528880</v>
      </c>
      <c r="E43" s="7" t="n">
        <v>2123.72</v>
      </c>
      <c r="F43" s="8" t="n">
        <v>0.0121</v>
      </c>
      <c r="G43" s="39" t="n"/>
    </row>
    <row r="44">
      <c r="A44" s="38" t="inlineStr">
        <is>
          <t>Aster DM Healthcare Ltd.</t>
        </is>
      </c>
      <c r="B44" s="17" t="inlineStr">
        <is>
          <t>INE914M01019</t>
        </is>
      </c>
      <c r="C44" s="17" t="inlineStr">
        <is>
          <t>Healthcare Services</t>
        </is>
      </c>
      <c r="D44" s="156" t="n">
        <v>332645</v>
      </c>
      <c r="E44" s="7" t="n">
        <v>2085.52</v>
      </c>
      <c r="F44" s="8" t="n">
        <v>0.0119</v>
      </c>
      <c r="G44" s="39" t="n"/>
    </row>
    <row r="45">
      <c r="A45" s="38" t="inlineStr">
        <is>
          <t>Affle 3i Ltd.</t>
        </is>
      </c>
      <c r="B45" s="17" t="inlineStr">
        <is>
          <t>INE00WC01027</t>
        </is>
      </c>
      <c r="C45" s="17" t="inlineStr">
        <is>
          <t>IT - Services</t>
        </is>
      </c>
      <c r="D45" s="156" t="n">
        <v>106041</v>
      </c>
      <c r="E45" s="7" t="n">
        <v>2065.36</v>
      </c>
      <c r="F45" s="8" t="n">
        <v>0.0118</v>
      </c>
      <c r="G45" s="39" t="n"/>
    </row>
    <row r="46">
      <c r="A46" s="38" t="inlineStr">
        <is>
          <t>Indian Bank</t>
        </is>
      </c>
      <c r="B46" s="17" t="inlineStr">
        <is>
          <t>INE562A01011</t>
        </is>
      </c>
      <c r="C46" s="17" t="inlineStr">
        <is>
          <t>Banks</t>
        </is>
      </c>
      <c r="D46" s="156" t="n">
        <v>272195</v>
      </c>
      <c r="E46" s="7" t="n">
        <v>2043.37</v>
      </c>
      <c r="F46" s="8" t="n">
        <v>0.0117</v>
      </c>
      <c r="G46" s="39" t="n"/>
    </row>
    <row r="47">
      <c r="A47" s="38" t="inlineStr">
        <is>
          <t>The Indian Hotels Company Ltd.</t>
        </is>
      </c>
      <c r="B47" s="17" t="inlineStr">
        <is>
          <t>INE053A01029</t>
        </is>
      </c>
      <c r="C47" s="17" t="inlineStr">
        <is>
          <t>Leisure Services</t>
        </is>
      </c>
      <c r="D47" s="156" t="n">
        <v>283489</v>
      </c>
      <c r="E47" s="7" t="n">
        <v>2041.97</v>
      </c>
      <c r="F47" s="8" t="n">
        <v>0.0117</v>
      </c>
      <c r="G47" s="39" t="n"/>
    </row>
    <row r="48">
      <c r="A48" s="38" t="inlineStr">
        <is>
          <t>InterGlobe Aviation Ltd.</t>
        </is>
      </c>
      <c r="B48" s="17" t="inlineStr">
        <is>
          <t>INE646L01027</t>
        </is>
      </c>
      <c r="C48" s="17" t="inlineStr">
        <is>
          <t>Transport Services</t>
        </is>
      </c>
      <c r="D48" s="156" t="n">
        <v>36456</v>
      </c>
      <c r="E48" s="7" t="n">
        <v>2039.53</v>
      </c>
      <c r="F48" s="8" t="n">
        <v>0.0117</v>
      </c>
      <c r="G48" s="39" t="n"/>
    </row>
    <row r="49">
      <c r="A49" s="38" t="inlineStr">
        <is>
          <t>Union Bank of India</t>
        </is>
      </c>
      <c r="B49" s="17" t="inlineStr">
        <is>
          <t>INE692A01016</t>
        </is>
      </c>
      <c r="C49" s="17" t="inlineStr">
        <is>
          <t>Banks</t>
        </is>
      </c>
      <c r="D49" s="156" t="n">
        <v>1461515</v>
      </c>
      <c r="E49" s="7" t="n">
        <v>2024.34</v>
      </c>
      <c r="F49" s="8" t="n">
        <v>0.0116</v>
      </c>
      <c r="G49" s="39" t="n"/>
    </row>
    <row r="50">
      <c r="A50" s="38" t="inlineStr">
        <is>
          <t>Bharti Airtel Ltd.</t>
        </is>
      </c>
      <c r="B50" s="17" t="inlineStr">
        <is>
          <t>IN9397D01014</t>
        </is>
      </c>
      <c r="C50" s="17" t="inlineStr">
        <is>
          <t>Telecom - Services</t>
        </is>
      </c>
      <c r="D50" s="156" t="n">
        <v>136000</v>
      </c>
      <c r="E50" s="7" t="n">
        <v>1914.47</v>
      </c>
      <c r="F50" s="8" t="n">
        <v>0.0109</v>
      </c>
      <c r="G50" s="39" t="n"/>
    </row>
    <row r="51">
      <c r="A51" s="38" t="inlineStr">
        <is>
          <t>Zydus Lifesciences Ltd.</t>
        </is>
      </c>
      <c r="B51" s="17" t="inlineStr">
        <is>
          <t>INE010B01027</t>
        </is>
      </c>
      <c r="C51" s="17" t="inlineStr">
        <is>
          <t>Pharmaceuticals &amp; Biotechnology</t>
        </is>
      </c>
      <c r="D51" s="156" t="n">
        <v>193252</v>
      </c>
      <c r="E51" s="7" t="n">
        <v>1897.54</v>
      </c>
      <c r="F51" s="8" t="n">
        <v>0.0108</v>
      </c>
      <c r="G51" s="39" t="n"/>
    </row>
    <row r="52">
      <c r="A52" s="38" t="inlineStr">
        <is>
          <t>Bharti Airtel Ltd.</t>
        </is>
      </c>
      <c r="B52" s="17" t="inlineStr">
        <is>
          <t>INE397D01024</t>
        </is>
      </c>
      <c r="C52" s="17" t="inlineStr">
        <is>
          <t>Telecom - Services</t>
        </is>
      </c>
      <c r="D52" s="156" t="n">
        <v>98406</v>
      </c>
      <c r="E52" s="7" t="n">
        <v>1848.46</v>
      </c>
      <c r="F52" s="8" t="n">
        <v>0.0106</v>
      </c>
      <c r="G52" s="39" t="n"/>
    </row>
    <row r="53">
      <c r="A53" s="38" t="inlineStr">
        <is>
          <t>GlaxoSmithKline Pharmaceuticals Ltd.</t>
        </is>
      </c>
      <c r="B53" s="17" t="inlineStr">
        <is>
          <t>INE159A01016</t>
        </is>
      </c>
      <c r="C53" s="17" t="inlineStr">
        <is>
          <t>Pharmaceuticals &amp; Biotechnology</t>
        </is>
      </c>
      <c r="D53" s="156" t="n">
        <v>65191</v>
      </c>
      <c r="E53" s="7" t="n">
        <v>1733.89</v>
      </c>
      <c r="F53" s="8" t="n">
        <v>0.009900000000000001</v>
      </c>
      <c r="G53" s="39" t="n"/>
    </row>
    <row r="54">
      <c r="A54" s="38" t="inlineStr">
        <is>
          <t>SRF Ltd.</t>
        </is>
      </c>
      <c r="B54" s="17" t="inlineStr">
        <is>
          <t>INE647A01010</t>
        </is>
      </c>
      <c r="C54" s="17" t="inlineStr">
        <is>
          <t>Chemicals &amp; Petrochemicals</t>
        </is>
      </c>
      <c r="D54" s="156" t="n">
        <v>61254</v>
      </c>
      <c r="E54" s="7" t="n">
        <v>1729.57</v>
      </c>
      <c r="F54" s="8" t="n">
        <v>0.009900000000000001</v>
      </c>
      <c r="G54" s="39" t="n"/>
    </row>
    <row r="55">
      <c r="A55" s="38" t="inlineStr">
        <is>
          <t>Biocon Ltd.</t>
        </is>
      </c>
      <c r="B55" s="17" t="inlineStr">
        <is>
          <t>INE376G01013</t>
        </is>
      </c>
      <c r="C55" s="17" t="inlineStr">
        <is>
          <t>Pharmaceuticals &amp; Biotechnology</t>
        </is>
      </c>
      <c r="D55" s="156" t="n">
        <v>460000</v>
      </c>
      <c r="E55" s="7" t="n">
        <v>1568.6</v>
      </c>
      <c r="F55" s="8" t="n">
        <v>0.008999999999999999</v>
      </c>
      <c r="G55" s="39" t="n"/>
    </row>
    <row r="56">
      <c r="A56" s="38" t="inlineStr">
        <is>
          <t>Amber Enterprises India Ltd.</t>
        </is>
      </c>
      <c r="B56" s="17" t="inlineStr">
        <is>
          <t>INE371P01015</t>
        </is>
      </c>
      <c r="C56" s="17" t="inlineStr">
        <is>
          <t>Consumer Durables</t>
        </is>
      </c>
      <c r="D56" s="156" t="n">
        <v>18000</v>
      </c>
      <c r="E56" s="7" t="n">
        <v>1456.02</v>
      </c>
      <c r="F56" s="8" t="n">
        <v>0.0083</v>
      </c>
      <c r="G56" s="39" t="n"/>
    </row>
    <row r="57">
      <c r="A57" s="38" t="inlineStr">
        <is>
          <t>Hitachi Energy India Ltd.</t>
        </is>
      </c>
      <c r="B57" s="17" t="inlineStr">
        <is>
          <t>INE07Y701011</t>
        </is>
      </c>
      <c r="C57" s="17" t="inlineStr">
        <is>
          <t>Electrical Equipment</t>
        </is>
      </c>
      <c r="D57" s="156" t="n">
        <v>7873</v>
      </c>
      <c r="E57" s="7" t="n">
        <v>1417.22</v>
      </c>
      <c r="F57" s="8" t="n">
        <v>0.0081</v>
      </c>
      <c r="G57" s="39" t="n"/>
    </row>
    <row r="58">
      <c r="A58" s="38" t="inlineStr">
        <is>
          <t>Radico Khaitan Ltd.</t>
        </is>
      </c>
      <c r="B58" s="17" t="inlineStr">
        <is>
          <t>INE944F01028</t>
        </is>
      </c>
      <c r="C58" s="17" t="inlineStr">
        <is>
          <t>Beverages</t>
        </is>
      </c>
      <c r="D58" s="156" t="n">
        <v>48880</v>
      </c>
      <c r="E58" s="7" t="n">
        <v>1411.61</v>
      </c>
      <c r="F58" s="8" t="n">
        <v>0.0081</v>
      </c>
      <c r="G58" s="39" t="n"/>
    </row>
    <row r="59">
      <c r="A59" s="38" t="inlineStr">
        <is>
          <t>PNB Housing Finance Ltd.</t>
        </is>
      </c>
      <c r="B59" s="17" t="inlineStr">
        <is>
          <t>INE572E01012</t>
        </is>
      </c>
      <c r="C59" s="17" t="inlineStr">
        <is>
          <t>Finance</t>
        </is>
      </c>
      <c r="D59" s="156" t="n">
        <v>156640</v>
      </c>
      <c r="E59" s="7" t="n">
        <v>1352.74</v>
      </c>
      <c r="F59" s="8" t="n">
        <v>0.0077</v>
      </c>
      <c r="G59" s="39" t="n"/>
    </row>
    <row r="60">
      <c r="A60" s="38" t="inlineStr">
        <is>
          <t>Jindal Stainless Ltd.</t>
        </is>
      </c>
      <c r="B60" s="17" t="inlineStr">
        <is>
          <t>INE220G01021</t>
        </is>
      </c>
      <c r="C60" s="17" t="inlineStr">
        <is>
          <t>Ferrous Metals</t>
        </is>
      </c>
      <c r="D60" s="156" t="n">
        <v>176430</v>
      </c>
      <c r="E60" s="7" t="n">
        <v>1301.61</v>
      </c>
      <c r="F60" s="8" t="n">
        <v>0.0074</v>
      </c>
      <c r="G60" s="39" t="n"/>
    </row>
    <row r="61">
      <c r="A61" s="38" t="inlineStr">
        <is>
          <t>UPL Ltd.</t>
        </is>
      </c>
      <c r="B61" s="17" t="inlineStr">
        <is>
          <t>INE628A01036</t>
        </is>
      </c>
      <c r="C61" s="17" t="inlineStr">
        <is>
          <t>Fertilizers &amp; Agrochemicals</t>
        </is>
      </c>
      <c r="D61" s="156" t="n">
        <v>130264</v>
      </c>
      <c r="E61" s="7" t="n">
        <v>854.27</v>
      </c>
      <c r="F61" s="8" t="n">
        <v>0.0049</v>
      </c>
      <c r="G61" s="39" t="n"/>
    </row>
    <row r="62">
      <c r="A62" s="38" t="inlineStr">
        <is>
          <t>PG Electroplast Ltd.</t>
        </is>
      </c>
      <c r="B62" s="17" t="inlineStr">
        <is>
          <t>INE457L01029</t>
        </is>
      </c>
      <c r="C62" s="17" t="inlineStr">
        <is>
          <t>Consumer Durables</t>
        </is>
      </c>
      <c r="D62" s="156" t="n">
        <v>160000</v>
      </c>
      <c r="E62" s="7" t="n">
        <v>803.6799999999999</v>
      </c>
      <c r="F62" s="8" t="n">
        <v>0.0046</v>
      </c>
      <c r="G62" s="39" t="n"/>
    </row>
    <row r="63">
      <c r="A63" s="38" t="inlineStr">
        <is>
          <t>Avenue Supermarts Ltd.</t>
        </is>
      </c>
      <c r="B63" s="17" t="inlineStr">
        <is>
          <t>INE192R01011</t>
        </is>
      </c>
      <c r="C63" s="17" t="inlineStr">
        <is>
          <t>Retailing</t>
        </is>
      </c>
      <c r="D63" s="156" t="n">
        <v>7738</v>
      </c>
      <c r="E63" s="7" t="n">
        <v>346.31</v>
      </c>
      <c r="F63" s="8" t="n">
        <v>0.002</v>
      </c>
      <c r="G63" s="39" t="n"/>
    </row>
    <row r="64">
      <c r="A64" s="40" t="inlineStr">
        <is>
          <t>Sub Total</t>
        </is>
      </c>
      <c r="B64" s="18" t="n"/>
      <c r="C64" s="18" t="n"/>
      <c r="D64" s="157" t="n"/>
      <c r="E64" s="20" t="n">
        <v>166537</v>
      </c>
      <c r="F64" s="21" t="n">
        <v>0.9519</v>
      </c>
      <c r="G64" s="41" t="n"/>
    </row>
    <row r="65">
      <c r="A65" s="38" t="n"/>
      <c r="B65" s="17" t="n"/>
      <c r="C65" s="17" t="n"/>
      <c r="D65" s="156" t="n"/>
      <c r="E65" s="7" t="n"/>
      <c r="F65" s="8" t="n"/>
      <c r="G65" s="39" t="n"/>
    </row>
    <row r="66">
      <c r="A66" s="40" t="inlineStr">
        <is>
          <t>(b) Unlisted</t>
        </is>
      </c>
      <c r="B66" s="17" t="n"/>
      <c r="C66" s="17" t="n"/>
      <c r="D66" s="156" t="n"/>
      <c r="E66" s="20" t="n">
        <v>0</v>
      </c>
      <c r="F66" s="21" t="n">
        <v>0</v>
      </c>
      <c r="G66" s="39" t="n"/>
    </row>
    <row r="67">
      <c r="A67" s="40" t="n"/>
      <c r="B67" s="17" t="n"/>
      <c r="C67" s="17" t="n"/>
      <c r="D67" s="156" t="n"/>
      <c r="E67" s="7" t="n"/>
      <c r="F67" s="8" t="n"/>
      <c r="G67" s="39" t="n"/>
    </row>
    <row r="68">
      <c r="A68" s="42" t="inlineStr">
        <is>
          <t>TOTAL</t>
        </is>
      </c>
      <c r="B68" s="145" t="n"/>
      <c r="C68" s="145" t="n"/>
      <c r="D68" s="158" t="n"/>
      <c r="E68" s="20" t="n">
        <v>166537</v>
      </c>
      <c r="F68" s="21" t="n">
        <v>0.9519</v>
      </c>
      <c r="G68" s="41" t="n"/>
    </row>
    <row r="69">
      <c r="A69" s="38" t="n"/>
      <c r="B69" s="17" t="n"/>
      <c r="C69" s="17" t="n"/>
      <c r="D69" s="156" t="n"/>
      <c r="E69" s="7" t="n"/>
      <c r="F69" s="8" t="n"/>
      <c r="G69" s="39" t="n"/>
    </row>
    <row r="70">
      <c r="A70" s="40" t="inlineStr">
        <is>
          <t>Derivatives</t>
        </is>
      </c>
      <c r="B70" s="17" t="n"/>
      <c r="C70" s="17" t="n"/>
      <c r="D70" s="156" t="n"/>
      <c r="E70" s="7" t="n"/>
      <c r="F70" s="8" t="n"/>
      <c r="G70" s="39" t="n"/>
    </row>
    <row r="71">
      <c r="A71" s="40" t="inlineStr">
        <is>
          <t>(a) Index/Stock Future</t>
        </is>
      </c>
      <c r="B71" s="17" t="n"/>
      <c r="C71" s="17" t="n"/>
      <c r="D71" s="156" t="n"/>
      <c r="E71" s="7" t="n"/>
      <c r="F71" s="8" t="n"/>
      <c r="G71" s="39" t="n"/>
    </row>
    <row r="72">
      <c r="A72" s="38" t="inlineStr">
        <is>
          <t>FSN E-Commerce Ventures Ltd.28/10/2025</t>
        </is>
      </c>
      <c r="B72" s="17" t="n"/>
      <c r="C72" s="17" t="n"/>
      <c r="D72" s="156" t="n">
        <v>1009375</v>
      </c>
      <c r="E72" s="7" t="n">
        <v>2353.96</v>
      </c>
      <c r="F72" s="8" t="n">
        <v>0.013453</v>
      </c>
      <c r="G72" s="39" t="n"/>
    </row>
    <row r="73">
      <c r="A73" s="38" t="inlineStr">
        <is>
          <t>Avenue Supermarts Ltd.28/10/2025</t>
        </is>
      </c>
      <c r="B73" s="17" t="n"/>
      <c r="C73" s="17" t="n"/>
      <c r="D73" s="156" t="n">
        <v>46650</v>
      </c>
      <c r="E73" s="7" t="n">
        <v>2076.67</v>
      </c>
      <c r="F73" s="8" t="n">
        <v>0.011868</v>
      </c>
      <c r="G73" s="39" t="n"/>
    </row>
    <row r="74">
      <c r="A74" s="38" t="inlineStr">
        <is>
          <t>InterGlobe Aviation Ltd.28/10/2025</t>
        </is>
      </c>
      <c r="B74" s="17" t="n"/>
      <c r="C74" s="17" t="n"/>
      <c r="D74" s="156" t="n">
        <v>31950</v>
      </c>
      <c r="E74" s="7" t="n">
        <v>1791.28</v>
      </c>
      <c r="F74" s="8" t="n">
        <v>0.010237</v>
      </c>
      <c r="G74" s="39" t="n"/>
    </row>
    <row r="75">
      <c r="A75" s="38" t="inlineStr">
        <is>
          <t>UPL Ltd.28/10/2025</t>
        </is>
      </c>
      <c r="B75" s="17" t="n"/>
      <c r="C75" s="17" t="n"/>
      <c r="D75" s="156" t="n">
        <v>94850</v>
      </c>
      <c r="E75" s="7" t="n">
        <v>626.39</v>
      </c>
      <c r="F75" s="8" t="n">
        <v>0.003579</v>
      </c>
      <c r="G75" s="39" t="n"/>
    </row>
    <row r="76">
      <c r="A76" s="40" t="inlineStr">
        <is>
          <t>Sub Total</t>
        </is>
      </c>
      <c r="B76" s="18" t="n"/>
      <c r="C76" s="18" t="n"/>
      <c r="D76" s="157" t="n"/>
      <c r="E76" s="20" t="n">
        <v>6848.3</v>
      </c>
      <c r="F76" s="21" t="n">
        <v>0.039137</v>
      </c>
      <c r="G76" s="41" t="n"/>
    </row>
    <row r="77">
      <c r="A77" s="38" t="n"/>
      <c r="B77" s="17" t="n"/>
      <c r="C77" s="17" t="n"/>
      <c r="D77" s="156" t="n"/>
      <c r="E77" s="7" t="n"/>
      <c r="F77" s="8" t="n"/>
      <c r="G77" s="39" t="n"/>
    </row>
    <row r="78">
      <c r="A78" s="42" t="inlineStr">
        <is>
          <t>TOTAL</t>
        </is>
      </c>
      <c r="B78" s="145" t="n"/>
      <c r="C78" s="145" t="n"/>
      <c r="D78" s="158" t="n"/>
      <c r="E78" s="20" t="n">
        <v>6848.3</v>
      </c>
      <c r="F78" s="21" t="n">
        <v>0.039137</v>
      </c>
      <c r="G78" s="41" t="n"/>
    </row>
    <row r="79">
      <c r="A79" s="38" t="n"/>
      <c r="B79" s="17" t="n"/>
      <c r="C79" s="17" t="n"/>
      <c r="D79" s="156" t="n"/>
      <c r="E79" s="7" t="n"/>
      <c r="F79" s="8" t="n"/>
      <c r="G79" s="39" t="n"/>
    </row>
    <row r="80">
      <c r="A80" s="89" t="inlineStr">
        <is>
          <t>Debt Instruments</t>
        </is>
      </c>
      <c r="B80" s="17" t="n"/>
      <c r="C80" s="17" t="n"/>
      <c r="D80" s="156" t="n"/>
      <c r="E80" s="7" t="n"/>
      <c r="F80" s="8" t="n"/>
      <c r="G80" s="39" t="n"/>
    </row>
    <row r="81">
      <c r="A81" s="89" t="inlineStr">
        <is>
          <t>(a) Non-convertible Preference share</t>
        </is>
      </c>
      <c r="B81" s="17" t="n"/>
      <c r="C81" s="17" t="n"/>
      <c r="D81" s="156" t="n"/>
      <c r="E81" s="7" t="n"/>
      <c r="F81" s="8" t="n"/>
      <c r="G81" s="39" t="n"/>
    </row>
    <row r="82">
      <c r="A82" s="89" t="inlineStr">
        <is>
          <t>Listed / Awaiting listing on Stock Exchanges</t>
        </is>
      </c>
      <c r="B82" s="17" t="n"/>
      <c r="C82" s="17" t="n"/>
      <c r="D82" s="156" t="n"/>
      <c r="E82" s="7" t="n"/>
      <c r="F82" s="8" t="n"/>
      <c r="G82" s="39" t="n"/>
    </row>
    <row r="83">
      <c r="A83" s="38" t="inlineStr">
        <is>
          <t>6% TVS MOTOR CO LTD NCRPS</t>
        </is>
      </c>
      <c r="B83" s="17" t="inlineStr">
        <is>
          <t>INE494B04019</t>
        </is>
      </c>
      <c r="C83" s="17" t="inlineStr">
        <is>
          <t>Automobiles</t>
        </is>
      </c>
      <c r="D83" s="156" t="n">
        <v>405392</v>
      </c>
      <c r="E83" s="7" t="n">
        <v>40.71</v>
      </c>
      <c r="F83" s="8" t="n">
        <v>0.0002</v>
      </c>
      <c r="G83" s="39" t="n"/>
    </row>
    <row r="84">
      <c r="A84" s="40" t="inlineStr">
        <is>
          <t>Sub Total</t>
        </is>
      </c>
      <c r="B84" s="18" t="n"/>
      <c r="C84" s="18" t="n"/>
      <c r="D84" s="157" t="n"/>
      <c r="E84" s="20" t="n">
        <v>40.71</v>
      </c>
      <c r="F84" s="21" t="n">
        <v>0.0002</v>
      </c>
      <c r="G84" s="41" t="n"/>
    </row>
    <row r="85">
      <c r="A85" s="40" t="n"/>
      <c r="B85" s="18" t="n"/>
      <c r="C85" s="18" t="n"/>
      <c r="D85" s="157" t="n"/>
      <c r="E85" s="20" t="n"/>
      <c r="F85" s="21" t="n"/>
      <c r="G85" s="41" t="n"/>
    </row>
    <row r="86">
      <c r="A86" s="42" t="inlineStr">
        <is>
          <t>TOTAL</t>
        </is>
      </c>
      <c r="B86" s="145" t="n"/>
      <c r="C86" s="145" t="n"/>
      <c r="D86" s="158" t="n"/>
      <c r="E86" s="20">
        <f>E84</f>
        <v/>
      </c>
      <c r="F86" s="21">
        <f>F84</f>
        <v/>
      </c>
      <c r="G86" s="41" t="n"/>
    </row>
    <row r="87">
      <c r="A87" s="40" t="n"/>
      <c r="B87" s="18" t="n"/>
      <c r="C87" s="18" t="n"/>
      <c r="D87" s="157" t="n"/>
      <c r="E87" s="24" t="n"/>
      <c r="F87" s="10" t="n"/>
      <c r="G87" s="41" t="n"/>
    </row>
    <row r="88">
      <c r="A88" s="40" t="inlineStr">
        <is>
          <t>Money Market Instruments</t>
        </is>
      </c>
      <c r="B88" s="17" t="n"/>
      <c r="C88" s="17" t="n"/>
      <c r="D88" s="156" t="n"/>
      <c r="E88" s="7" t="n"/>
      <c r="F88" s="8" t="n"/>
      <c r="G88" s="39" t="n"/>
    </row>
    <row r="89">
      <c r="A89" s="38" t="n"/>
      <c r="B89" s="17" t="n"/>
      <c r="C89" s="17" t="n"/>
      <c r="D89" s="156" t="n"/>
      <c r="E89" s="7" t="n"/>
      <c r="F89" s="8" t="n"/>
      <c r="G89" s="39" t="n"/>
    </row>
    <row r="90">
      <c r="A90" s="40" t="inlineStr">
        <is>
          <t>Treasury bills</t>
        </is>
      </c>
      <c r="B90" s="17" t="n"/>
      <c r="C90" s="17" t="n"/>
      <c r="D90" s="156" t="n"/>
      <c r="E90" s="7" t="n"/>
      <c r="F90" s="8" t="n"/>
      <c r="G90" s="39" t="n"/>
    </row>
    <row r="91">
      <c r="A91" s="38" t="inlineStr">
        <is>
          <t>364 Days Tbill Red 13-11-2025</t>
        </is>
      </c>
      <c r="B91" s="17" t="inlineStr">
        <is>
          <t>IN002024Z313</t>
        </is>
      </c>
      <c r="C91" s="17" t="inlineStr">
        <is>
          <t>SOVEREIGN</t>
        </is>
      </c>
      <c r="D91" s="156" t="n">
        <v>500000</v>
      </c>
      <c r="E91" s="7" t="n">
        <v>496.84</v>
      </c>
      <c r="F91" s="8" t="n">
        <v>0.0028</v>
      </c>
      <c r="G91" s="39" t="n">
        <v>0.053996</v>
      </c>
    </row>
    <row r="92">
      <c r="A92" s="38" t="inlineStr">
        <is>
          <t>364 Days Tbill Red 27-11-2025</t>
        </is>
      </c>
      <c r="B92" s="17" t="inlineStr">
        <is>
          <t>IN002024Z339</t>
        </is>
      </c>
      <c r="C92" s="17" t="inlineStr">
        <is>
          <t>SOVEREIGN</t>
        </is>
      </c>
      <c r="D92" s="156" t="n">
        <v>500000</v>
      </c>
      <c r="E92" s="7" t="n">
        <v>495.8</v>
      </c>
      <c r="F92" s="8" t="n">
        <v>0.0028</v>
      </c>
      <c r="G92" s="39" t="n">
        <v>0.054219</v>
      </c>
    </row>
    <row r="93">
      <c r="A93" s="40" t="inlineStr">
        <is>
          <t>Sub Total</t>
        </is>
      </c>
      <c r="B93" s="18" t="n"/>
      <c r="C93" s="18" t="n"/>
      <c r="D93" s="157" t="n"/>
      <c r="E93" s="20" t="n">
        <v>992.64</v>
      </c>
      <c r="F93" s="21" t="n">
        <v>0.0056</v>
      </c>
      <c r="G93" s="41" t="n"/>
    </row>
    <row r="94">
      <c r="A94" s="38" t="n"/>
      <c r="B94" s="17" t="n"/>
      <c r="C94" s="17" t="n"/>
      <c r="D94" s="156" t="n"/>
      <c r="E94" s="7" t="n"/>
      <c r="F94" s="8" t="n"/>
      <c r="G94" s="39" t="n"/>
    </row>
    <row r="95">
      <c r="A95" s="42" t="inlineStr">
        <is>
          <t>TOTAL</t>
        </is>
      </c>
      <c r="B95" s="145" t="n"/>
      <c r="C95" s="145" t="n"/>
      <c r="D95" s="158" t="n"/>
      <c r="E95" s="20" t="n">
        <v>992.64</v>
      </c>
      <c r="F95" s="21" t="n">
        <v>0.0056</v>
      </c>
      <c r="G95" s="41" t="n"/>
    </row>
    <row r="96">
      <c r="A96" s="38" t="n"/>
      <c r="B96" s="17" t="n"/>
      <c r="C96" s="17" t="n"/>
      <c r="D96" s="156" t="n"/>
      <c r="E96" s="7" t="n"/>
      <c r="F96" s="8" t="n"/>
      <c r="G96" s="39" t="n"/>
    </row>
    <row r="97">
      <c r="A97" s="38" t="n"/>
      <c r="B97" s="17" t="n"/>
      <c r="C97" s="17" t="n"/>
      <c r="D97" s="156" t="n"/>
      <c r="E97" s="7" t="n"/>
      <c r="F97" s="8" t="n"/>
      <c r="G97" s="39" t="n"/>
    </row>
    <row r="98">
      <c r="A98" s="40" t="inlineStr">
        <is>
          <t>TREPS / Reverse Repo</t>
        </is>
      </c>
      <c r="B98" s="17" t="n"/>
      <c r="C98" s="17" t="n"/>
      <c r="D98" s="156" t="n"/>
      <c r="E98" s="7" t="n"/>
      <c r="F98" s="8" t="n"/>
      <c r="G98" s="39" t="n"/>
    </row>
    <row r="99">
      <c r="A99" s="38" t="inlineStr">
        <is>
          <t>Clearing Corporation of India Ltd.</t>
        </is>
      </c>
      <c r="B99" s="17" t="n"/>
      <c r="C99" s="17" t="n"/>
      <c r="D99" s="156" t="n"/>
      <c r="E99" s="7" t="n">
        <v>2538.62</v>
      </c>
      <c r="F99" s="8" t="n">
        <v>0.0145</v>
      </c>
      <c r="G99" s="39" t="n">
        <v>0.05471</v>
      </c>
    </row>
    <row r="100">
      <c r="A100" s="40" t="inlineStr">
        <is>
          <t>Sub Total</t>
        </is>
      </c>
      <c r="B100" s="18" t="n"/>
      <c r="C100" s="18" t="n"/>
      <c r="D100" s="157" t="n"/>
      <c r="E100" s="20" t="n">
        <v>2538.62</v>
      </c>
      <c r="F100" s="21" t="n">
        <v>0.0145</v>
      </c>
      <c r="G100" s="41" t="n"/>
    </row>
    <row r="101">
      <c r="A101" s="38" t="n"/>
      <c r="B101" s="17" t="n"/>
      <c r="C101" s="17" t="n"/>
      <c r="D101" s="156" t="n"/>
      <c r="E101" s="7" t="n"/>
      <c r="F101" s="8" t="n"/>
      <c r="G101" s="39" t="n"/>
    </row>
    <row r="102">
      <c r="A102" s="42" t="inlineStr">
        <is>
          <t>TOTAL</t>
        </is>
      </c>
      <c r="B102" s="145" t="n"/>
      <c r="C102" s="145" t="n"/>
      <c r="D102" s="158" t="n"/>
      <c r="E102" s="20" t="n">
        <v>2538.62</v>
      </c>
      <c r="F102" s="21" t="n">
        <v>0.0145</v>
      </c>
      <c r="G102" s="41" t="n"/>
    </row>
    <row r="103">
      <c r="A103" s="38" t="inlineStr">
        <is>
          <t>Accrued Interest</t>
        </is>
      </c>
      <c r="B103" s="17" t="n"/>
      <c r="C103" s="17" t="n"/>
      <c r="D103" s="156" t="n"/>
      <c r="E103" s="7" t="n">
        <v>0.3805147</v>
      </c>
      <c r="F103" s="59" t="inlineStr">
        <is>
          <t>$0.00%</t>
        </is>
      </c>
      <c r="G103" s="39" t="n"/>
    </row>
    <row r="104">
      <c r="A104" s="38" t="inlineStr">
        <is>
          <t>Net Receivables/(Payables)</t>
        </is>
      </c>
      <c r="B104" s="17" t="n"/>
      <c r="C104" s="17" t="n"/>
      <c r="D104" s="156" t="n"/>
      <c r="E104" s="7" t="n">
        <v>4864.0494853</v>
      </c>
      <c r="F104" s="8" t="n">
        <v>0.027798</v>
      </c>
      <c r="G104" s="39" t="n">
        <v>0.054709</v>
      </c>
    </row>
    <row r="105">
      <c r="A105" s="45" t="inlineStr">
        <is>
          <t>GRAND TOTAL</t>
        </is>
      </c>
      <c r="B105" s="19" t="n"/>
      <c r="C105" s="19" t="n"/>
      <c r="D105" s="161" t="n"/>
      <c r="E105" s="14" t="n">
        <v>174973.4</v>
      </c>
      <c r="F105" s="15" t="n">
        <v>1</v>
      </c>
      <c r="G105" s="46" t="n"/>
    </row>
    <row r="106">
      <c r="A106" s="29" t="n"/>
      <c r="G106" s="30" t="n"/>
    </row>
    <row r="107">
      <c r="A107" s="47" t="inlineStr">
        <is>
          <t>Net Receivables/(Payables) include Net Current Assets as well as the Mark to Market on derivative trades.</t>
        </is>
      </c>
      <c r="G107" s="30" t="n"/>
    </row>
    <row r="108">
      <c r="A108" s="47" t="inlineStr">
        <is>
          <t xml:space="preserve">$ Less than 0.01% of Net Asset Value </t>
        </is>
      </c>
      <c r="G108" s="30" t="n"/>
    </row>
    <row r="109">
      <c r="A109" s="29" t="n"/>
      <c r="G109" s="30" t="n"/>
    </row>
    <row r="110">
      <c r="A110" s="47" t="inlineStr">
        <is>
          <t>Notes:</t>
        </is>
      </c>
      <c r="G110" s="30" t="n"/>
    </row>
    <row r="111">
      <c r="A111" s="48" t="inlineStr">
        <is>
          <t>1. Security in default beyond its maturiy date</t>
        </is>
      </c>
      <c r="B111" s="49" t="inlineStr">
        <is>
          <t>NIL</t>
        </is>
      </c>
      <c r="G111" s="30" t="n"/>
    </row>
    <row r="112">
      <c r="A112" s="29" t="inlineStr">
        <is>
          <t>2. Net Asset Value (Rs. per unit)</t>
        </is>
      </c>
      <c r="G112" s="30" t="n"/>
    </row>
    <row r="113">
      <c r="A113" s="29" t="inlineStr">
        <is>
          <t>Plan /option (Face Value 10)</t>
        </is>
      </c>
      <c r="B113" s="49" t="inlineStr">
        <is>
          <t>As on</t>
        </is>
      </c>
      <c r="C113" s="49" t="inlineStr">
        <is>
          <t>As on</t>
        </is>
      </c>
      <c r="G113" s="30" t="n"/>
    </row>
    <row r="114">
      <c r="A114" s="29" t="n"/>
      <c r="B114" s="50" t="n">
        <v>45747</v>
      </c>
      <c r="C114" s="50" t="n">
        <v>45930</v>
      </c>
      <c r="G114" s="30" t="n"/>
    </row>
    <row r="115">
      <c r="A115" s="29" t="inlineStr">
        <is>
          <t>Direct Plan  Growth Option</t>
        </is>
      </c>
      <c r="B115" t="n">
        <v>8.2668</v>
      </c>
      <c r="C115" t="n">
        <v>8.8104</v>
      </c>
      <c r="G115" s="51" t="n"/>
    </row>
    <row r="116">
      <c r="A116" s="29" t="inlineStr">
        <is>
          <t>Direct Plan IDCW Option</t>
        </is>
      </c>
      <c r="B116" t="n">
        <v>8.2668</v>
      </c>
      <c r="C116" t="n">
        <v>8.8104</v>
      </c>
      <c r="G116" s="51" t="n"/>
    </row>
    <row r="117">
      <c r="A117" s="29" t="inlineStr">
        <is>
          <t>Regular Plan  Growth Option</t>
        </is>
      </c>
      <c r="B117" t="n">
        <v>8.1738</v>
      </c>
      <c r="C117" t="n">
        <v>8.6417</v>
      </c>
      <c r="G117" s="51" t="n"/>
    </row>
    <row r="118">
      <c r="A118" s="29" t="inlineStr">
        <is>
          <t>Regular Plan IDCW Option</t>
        </is>
      </c>
      <c r="B118" t="n">
        <v>8.1738</v>
      </c>
      <c r="C118" t="n">
        <v>8.6417</v>
      </c>
      <c r="G118" s="51" t="n"/>
    </row>
    <row r="119">
      <c r="A119" s="29" t="n"/>
      <c r="G119" s="51" t="n"/>
    </row>
    <row r="120">
      <c r="A120" s="29" t="inlineStr">
        <is>
          <t xml:space="preserve">3. Total Dividend (Net) declared during the half year period </t>
        </is>
      </c>
      <c r="B120" s="49" t="inlineStr">
        <is>
          <t>NIL</t>
        </is>
      </c>
      <c r="G120" s="30" t="n"/>
    </row>
    <row r="121">
      <c r="A121" s="29" t="inlineStr">
        <is>
          <t>4. Bonus was declared during the half year period</t>
        </is>
      </c>
      <c r="B121" s="49" t="inlineStr">
        <is>
          <t>NIL</t>
        </is>
      </c>
      <c r="G121" s="30" t="n"/>
    </row>
    <row r="122" ht="17.5" customHeight="1">
      <c r="A122" s="48" t="inlineStr">
        <is>
          <t>5. Investment in Repo of Corporate Debt Securities as at September 30, 2025</t>
        </is>
      </c>
      <c r="B122" s="49" t="inlineStr">
        <is>
          <t>NIL</t>
        </is>
      </c>
      <c r="G122" s="30" t="n"/>
    </row>
    <row r="123" ht="17.5" customHeight="1">
      <c r="A123" s="48" t="inlineStr">
        <is>
          <t>6. Investment in foreign securities/ADRs/GDRs as at September 30,2025</t>
        </is>
      </c>
      <c r="B123" s="49" t="inlineStr">
        <is>
          <t>NIL</t>
        </is>
      </c>
      <c r="G123" s="30" t="n"/>
    </row>
    <row r="124">
      <c r="A124" s="29" t="inlineStr">
        <is>
          <t>7. Portfolio Turnover Ratio</t>
        </is>
      </c>
      <c r="B124" s="52" t="n">
        <v>2.3123</v>
      </c>
      <c r="G124" s="30" t="n"/>
    </row>
    <row r="125" ht="25.5" customHeight="1">
      <c r="A125" s="48" t="inlineStr">
        <is>
          <t>8. Total gross exposure to derivative instruments (excluding reversed positions) as at September 30, 2025 (Rs. in Lakhs)</t>
        </is>
      </c>
      <c r="B125" s="52" t="n">
        <v>6848.300987500001</v>
      </c>
      <c r="G125" s="30" t="n"/>
    </row>
    <row r="126" ht="29" customHeight="1">
      <c r="A126" s="48" t="inlineStr">
        <is>
          <t>9. Margin Deposits includes Margin money placed on derivatives other than margin money placed with bank</t>
        </is>
      </c>
      <c r="B126" s="49" t="inlineStr">
        <is>
          <t>NIL</t>
        </is>
      </c>
      <c r="G126" s="30" t="n"/>
    </row>
    <row r="127" ht="29" customHeight="1">
      <c r="A127" s="48" t="inlineStr">
        <is>
          <t>10. Value of investment made by other schemes under same management (Rs. In Lakhs)</t>
        </is>
      </c>
      <c r="B127" s="49" t="inlineStr">
        <is>
          <t>NIL</t>
        </is>
      </c>
      <c r="G127" s="30" t="n"/>
    </row>
    <row r="128">
      <c r="A128" s="48" t="inlineStr">
        <is>
          <t>11. Number of instance of deviation In valuation of securities</t>
        </is>
      </c>
      <c r="B128" s="49" t="inlineStr">
        <is>
          <t>NIL</t>
        </is>
      </c>
      <c r="G128" s="30" t="n"/>
    </row>
    <row r="129" ht="18" customHeight="1" thickBot="1">
      <c r="A129" s="54" t="inlineStr">
        <is>
          <t>12. Total value and percentage of illiquid equity shares / securities</t>
        </is>
      </c>
      <c r="B129" s="55" t="inlineStr">
        <is>
          <t>NIL</t>
        </is>
      </c>
      <c r="C129" s="56" t="n"/>
      <c r="D129" s="56" t="n"/>
      <c r="E129" s="56" t="n"/>
      <c r="F129" s="56" t="n"/>
      <c r="G129" s="57" t="n"/>
    </row>
    <row r="131" ht="70" customHeight="1">
      <c r="A131" s="177" t="inlineStr">
        <is>
          <t>Scheme Name</t>
        </is>
      </c>
      <c r="B131" s="177" t="inlineStr">
        <is>
          <t>Risk- O - Meter</t>
        </is>
      </c>
      <c r="C131" s="177" t="inlineStr">
        <is>
          <t>Benchmark of the Scheme</t>
        </is>
      </c>
      <c r="D131" s="177" t="inlineStr">
        <is>
          <t>Benchmark Risk-o-meter</t>
        </is>
      </c>
    </row>
    <row r="132" ht="70" customHeight="1">
      <c r="A132" s="177" t="inlineStr">
        <is>
          <t>Edelweiss Business Cycle Fund</t>
        </is>
      </c>
      <c r="B132" s="177" t="n"/>
      <c r="C132" s="177" t="inlineStr">
        <is>
          <t>NIFTY 500 TRI</t>
        </is>
      </c>
      <c r="D132" s="177" t="n"/>
      <c r="E132" t="inlineStr"/>
    </row>
  </sheetData>
  <mergeCells count="2">
    <mergeCell ref="A3:G3"/>
    <mergeCell ref="A4:G4"/>
  </mergeCells>
  <pageMargins left="0.7" right="0.7" top="0.75" bottom="0.75" header="0.3" footer="0.3"/>
  <pageSetup orientation="portrait" horizontalDpi="300" verticalDpi="300"/>
  <drawing xmlns:r="http://schemas.openxmlformats.org/officeDocument/2006/relationships" r:id="rId1"/>
</worksheet>
</file>

<file path=xl/worksheets/sheet60.xml><?xml version="1.0" encoding="utf-8"?>
<worksheet xmlns="http://schemas.openxmlformats.org/spreadsheetml/2006/main">
  <sheetPr>
    <outlinePr summaryBelow="1" summaryRight="1"/>
    <pageSetUpPr/>
  </sheetPr>
  <dimension ref="A1:H61"/>
  <sheetViews>
    <sheetView showGridLines="0" workbookViewId="0">
      <pane ySplit="6" topLeftCell="A7" activePane="bottomLeft" state="frozen"/>
      <selection activeCell="A7" sqref="A7"/>
      <selection pane="bottomLeft" activeCell="A7" sqref="A7"/>
    </sheetView>
  </sheetViews>
  <sheetFormatPr baseColWidth="8" defaultRowHeight="14.5"/>
  <cols>
    <col width="73.81640625" customWidth="1" min="1" max="1"/>
    <col width="22" bestFit="1" customWidth="1" min="2" max="2"/>
    <col width="26.7265625" customWidth="1" min="3" max="3"/>
    <col width="22" customWidth="1" min="4" max="4"/>
    <col width="16.453125" customWidth="1" min="5" max="5"/>
    <col width="22" customWidth="1" min="6" max="6"/>
    <col width="6.1796875" bestFit="1" customWidth="1" style="2" min="7" max="7"/>
    <col width="70.26953125" bestFit="1" customWidth="1" min="12" max="12"/>
    <col width="10.81640625" bestFit="1" customWidth="1" min="13" max="13"/>
    <col width="10.54296875" bestFit="1" customWidth="1" min="14" max="14"/>
    <col width="12" bestFit="1" customWidth="1" min="15" max="15"/>
    <col width="12.54296875" customWidth="1" min="16" max="16"/>
  </cols>
  <sheetData>
    <row r="1">
      <c r="A1" s="85" t="inlineStr">
        <is>
          <t>Edelweiss Mutual Fund</t>
        </is>
      </c>
    </row>
    <row r="2" ht="29.5" customHeight="1" thickBot="1">
      <c r="A2" s="86" t="inlineStr">
        <is>
          <t xml:space="preserve">Edelweiss House, 10th Floor, Off. C.S.T. Road, Kalina, Santacruz (E), Mumbai 400098, Maharashtra  </t>
        </is>
      </c>
    </row>
    <row r="3" ht="36.75" customHeight="1">
      <c r="A3" s="148" t="inlineStr">
        <is>
          <t>PORTFOLIO STATEMENT OF BHARAT BOND FOF – APRIL 2031 AS ON SEPTEMBER 30, 2025</t>
        </is>
      </c>
      <c r="B3" s="149" t="n"/>
      <c r="C3" s="149" t="n"/>
      <c r="D3" s="149" t="n"/>
      <c r="E3" s="149" t="n"/>
      <c r="F3" s="149" t="n"/>
      <c r="G3" s="150" t="n"/>
      <c r="H3" s="28">
        <f>HYPERLINK("[EDEL_HY Portfolio 30-Sep-2025 Final.xlsx]Index!A1","Index")</f>
        <v/>
      </c>
    </row>
    <row r="4" ht="19.5" customHeight="1">
      <c r="A4" s="151" t="inlineStr">
        <is>
          <t>(An open-ended Target Maturity fund of funds scheme investing in units of BHARAT Bond ETF – April 2031)</t>
        </is>
      </c>
      <c r="G4" s="51" t="n"/>
    </row>
    <row r="5">
      <c r="A5" s="29" t="n"/>
      <c r="G5" s="30" t="n"/>
    </row>
    <row r="6" ht="48" customHeight="1">
      <c r="A6" s="31" t="inlineStr">
        <is>
          <t>Name of the Instrument</t>
        </is>
      </c>
      <c r="B6" s="32" t="inlineStr">
        <is>
          <t>ISIN</t>
        </is>
      </c>
      <c r="C6" s="32" t="inlineStr">
        <is>
          <t>Rating/Industry</t>
        </is>
      </c>
      <c r="D6" s="152" t="inlineStr">
        <is>
          <t>Quantity</t>
        </is>
      </c>
      <c r="E6" s="34" t="inlineStr">
        <is>
          <t>Market/Fair Value(Rs. In Lacs)</t>
        </is>
      </c>
      <c r="F6" s="34" t="inlineStr">
        <is>
          <t>% to Net Assets</t>
        </is>
      </c>
      <c r="G6" s="35" t="inlineStr">
        <is>
          <t>YIELD</t>
        </is>
      </c>
    </row>
    <row r="7">
      <c r="A7" s="36" t="n"/>
      <c r="B7" s="16" t="n"/>
      <c r="C7" s="16" t="n"/>
      <c r="D7" s="153" t="n"/>
      <c r="E7" s="154" t="n"/>
      <c r="F7" s="155" t="n"/>
      <c r="G7" s="37" t="n"/>
    </row>
    <row r="8">
      <c r="A8" s="38" t="n"/>
      <c r="B8" s="17" t="n"/>
      <c r="C8" s="17" t="n"/>
      <c r="D8" s="156" t="n"/>
      <c r="E8" s="7" t="n"/>
      <c r="F8" s="8" t="n"/>
      <c r="G8" s="39" t="n"/>
    </row>
    <row r="9">
      <c r="A9" s="38" t="n"/>
      <c r="B9" s="17" t="n"/>
      <c r="C9" s="17" t="n"/>
      <c r="D9" s="156" t="n"/>
      <c r="E9" s="7" t="n"/>
      <c r="F9" s="8" t="n"/>
      <c r="G9" s="39" t="n"/>
    </row>
    <row r="10">
      <c r="A10" s="40" t="inlineStr">
        <is>
          <t>Investment in Mutual fund</t>
        </is>
      </c>
      <c r="B10" s="17" t="n"/>
      <c r="C10" s="17" t="n"/>
      <c r="D10" s="156" t="n"/>
      <c r="E10" s="7" t="n"/>
      <c r="F10" s="8" t="n"/>
      <c r="G10" s="39" t="n"/>
    </row>
    <row r="11">
      <c r="A11" s="38" t="inlineStr">
        <is>
          <t>Bharat Bond ETF-April 2031-Growth</t>
        </is>
      </c>
      <c r="B11" s="17" t="inlineStr">
        <is>
          <t>INF754K01LE1</t>
        </is>
      </c>
      <c r="C11" s="17" t="n"/>
      <c r="D11" s="156" t="n">
        <v>34182218</v>
      </c>
      <c r="E11" s="7" t="n">
        <v>470135.39</v>
      </c>
      <c r="F11" s="8" t="n">
        <v>0.9937</v>
      </c>
      <c r="G11" s="39" t="n"/>
    </row>
    <row r="12">
      <c r="A12" s="40" t="inlineStr">
        <is>
          <t>Sub Total</t>
        </is>
      </c>
      <c r="B12" s="18" t="n"/>
      <c r="C12" s="18" t="n"/>
      <c r="D12" s="157" t="n"/>
      <c r="E12" s="20" t="n">
        <v>470135.39</v>
      </c>
      <c r="F12" s="21" t="n">
        <v>0.9937</v>
      </c>
      <c r="G12" s="41" t="n"/>
    </row>
    <row r="13">
      <c r="A13" s="38" t="n"/>
      <c r="B13" s="17" t="n"/>
      <c r="C13" s="17" t="n"/>
      <c r="D13" s="156" t="n"/>
      <c r="E13" s="7" t="n"/>
      <c r="F13" s="8" t="n"/>
      <c r="G13" s="39" t="n"/>
    </row>
    <row r="14">
      <c r="A14" s="42" t="inlineStr">
        <is>
          <t>TOTAL</t>
        </is>
      </c>
      <c r="B14" s="145" t="n"/>
      <c r="C14" s="145" t="n"/>
      <c r="D14" s="158" t="n"/>
      <c r="E14" s="20" t="n">
        <v>470135.39</v>
      </c>
      <c r="F14" s="21" t="n">
        <v>0.9937</v>
      </c>
      <c r="G14" s="41" t="n"/>
    </row>
    <row r="15">
      <c r="A15" s="38" t="n"/>
      <c r="B15" s="17" t="n"/>
      <c r="C15" s="17" t="n"/>
      <c r="D15" s="156" t="n"/>
      <c r="E15" s="7" t="n"/>
      <c r="F15" s="8" t="n"/>
      <c r="G15" s="39" t="n"/>
    </row>
    <row r="16">
      <c r="A16" s="40" t="inlineStr">
        <is>
          <t>TREPS / Reverse Repo</t>
        </is>
      </c>
      <c r="B16" s="17" t="n"/>
      <c r="C16" s="17" t="n"/>
      <c r="D16" s="156" t="n"/>
      <c r="E16" s="7" t="n"/>
      <c r="F16" s="8" t="n"/>
      <c r="G16" s="39" t="n"/>
    </row>
    <row r="17">
      <c r="A17" s="38" t="inlineStr">
        <is>
          <t>Clearing Corporation of India Ltd.</t>
        </is>
      </c>
      <c r="B17" s="17" t="n"/>
      <c r="C17" s="17" t="n"/>
      <c r="D17" s="156" t="n"/>
      <c r="E17" s="7" t="n">
        <v>422.94</v>
      </c>
      <c r="F17" s="8" t="n">
        <v>0.0009</v>
      </c>
      <c r="G17" s="39" t="n">
        <v>0.05471</v>
      </c>
    </row>
    <row r="18">
      <c r="A18" s="40" t="inlineStr">
        <is>
          <t>Sub Total</t>
        </is>
      </c>
      <c r="B18" s="18" t="n"/>
      <c r="C18" s="18" t="n"/>
      <c r="D18" s="157" t="n"/>
      <c r="E18" s="20" t="n">
        <v>422.94</v>
      </c>
      <c r="F18" s="21" t="n">
        <v>0.0009</v>
      </c>
      <c r="G18" s="41" t="n"/>
    </row>
    <row r="19">
      <c r="A19" s="38" t="n"/>
      <c r="B19" s="17" t="n"/>
      <c r="C19" s="17" t="n"/>
      <c r="D19" s="156" t="n"/>
      <c r="E19" s="7" t="n"/>
      <c r="F19" s="8" t="n"/>
      <c r="G19" s="39" t="n"/>
    </row>
    <row r="20">
      <c r="A20" s="42" t="inlineStr">
        <is>
          <t>TOTAL</t>
        </is>
      </c>
      <c r="B20" s="145" t="n"/>
      <c r="C20" s="145" t="n"/>
      <c r="D20" s="158" t="n"/>
      <c r="E20" s="20" t="n">
        <v>422.94</v>
      </c>
      <c r="F20" s="21" t="n">
        <v>0.0009</v>
      </c>
      <c r="G20" s="41" t="n"/>
    </row>
    <row r="21">
      <c r="A21" s="38" t="inlineStr">
        <is>
          <t>Accrued Interest</t>
        </is>
      </c>
      <c r="B21" s="17" t="n"/>
      <c r="C21" s="17" t="n"/>
      <c r="D21" s="156" t="n"/>
      <c r="E21" s="7" t="n">
        <v>0.06339409999999999</v>
      </c>
      <c r="F21" s="59" t="inlineStr">
        <is>
          <t>$0.00%</t>
        </is>
      </c>
      <c r="G21" s="39" t="n"/>
    </row>
    <row r="22">
      <c r="A22" s="38" t="inlineStr">
        <is>
          <t>Net Receivables/(Payables)</t>
        </is>
      </c>
      <c r="B22" s="17" t="n"/>
      <c r="C22" s="17" t="n"/>
      <c r="D22" s="156" t="n"/>
      <c r="E22" s="7" t="n">
        <v>2563.4766059</v>
      </c>
      <c r="F22" s="8" t="n">
        <v>0.0054</v>
      </c>
      <c r="G22" s="39" t="n">
        <v>0.054709</v>
      </c>
    </row>
    <row r="23">
      <c r="A23" s="45" t="inlineStr">
        <is>
          <t>GRAND TOTAL</t>
        </is>
      </c>
      <c r="B23" s="19" t="n"/>
      <c r="C23" s="19" t="n"/>
      <c r="D23" s="161" t="n"/>
      <c r="E23" s="14" t="n">
        <v>473121.87</v>
      </c>
      <c r="F23" s="15" t="n">
        <v>1</v>
      </c>
      <c r="G23" s="46" t="n"/>
    </row>
    <row r="24">
      <c r="A24" s="29" t="n"/>
      <c r="G24" s="30" t="n"/>
    </row>
    <row r="25">
      <c r="A25" s="47" t="inlineStr">
        <is>
          <t xml:space="preserve">$ Less than 0.01% of Net Asset Value </t>
        </is>
      </c>
      <c r="G25" s="30" t="n"/>
    </row>
    <row r="26">
      <c r="A26" s="47" t="n"/>
      <c r="G26" s="30" t="n"/>
    </row>
    <row r="27">
      <c r="A27" t="inlineStr">
        <is>
          <t>Portfolio Information</t>
        </is>
      </c>
      <c r="G27" s="30" t="n"/>
    </row>
    <row r="28">
      <c r="A28" s="60" t="inlineStr">
        <is>
          <t>Scheme Name :</t>
        </is>
      </c>
      <c r="B28" s="60" t="inlineStr">
        <is>
          <t>BHARAT Bond FOF - April 2031</t>
        </is>
      </c>
      <c r="G28" s="30" t="n"/>
    </row>
    <row r="29" ht="29" customHeight="1">
      <c r="A29" s="60" t="inlineStr">
        <is>
          <t>Description (if any)</t>
        </is>
      </c>
      <c r="B29" s="66" t="inlineStr">
        <is>
          <t>Fund of funds scheme (Domestic)</t>
        </is>
      </c>
      <c r="G29" s="30" t="n"/>
    </row>
    <row r="30">
      <c r="A30" s="60" t="n"/>
      <c r="B30" s="60" t="n"/>
      <c r="G30" s="30" t="n"/>
    </row>
    <row r="31">
      <c r="A31" s="60" t="inlineStr">
        <is>
          <t>Annualised Portfolio YTM* :</t>
        </is>
      </c>
      <c r="B31" s="61" t="n">
        <v>6.927052104617252</v>
      </c>
      <c r="G31" s="30" t="n"/>
    </row>
    <row r="32">
      <c r="A32" s="60" t="n"/>
      <c r="B32" s="60" t="n"/>
      <c r="G32" s="30" t="n"/>
    </row>
    <row r="33">
      <c r="A33" s="60" t="inlineStr">
        <is>
          <t>Macaulay Duration</t>
        </is>
      </c>
      <c r="B33" s="62" t="n">
        <v>4.5231</v>
      </c>
      <c r="G33" s="30" t="n"/>
    </row>
    <row r="34">
      <c r="A34" s="60" t="inlineStr">
        <is>
          <t>Residual Maturity</t>
        </is>
      </c>
      <c r="B34" s="62" t="n">
        <v>5.336029473659174</v>
      </c>
      <c r="G34" s="30" t="n"/>
    </row>
    <row r="35">
      <c r="A35" s="60" t="n"/>
      <c r="B35" s="60" t="n"/>
      <c r="G35" s="30" t="n"/>
    </row>
    <row r="36">
      <c r="A36" s="60" t="inlineStr">
        <is>
          <t xml:space="preserve">As on (Date) </t>
        </is>
      </c>
      <c r="B36" s="63" t="n">
        <v>45930</v>
      </c>
      <c r="G36" s="30" t="n"/>
    </row>
    <row r="37">
      <c r="A37" s="47" t="n"/>
      <c r="G37" s="30" t="n"/>
    </row>
    <row r="38">
      <c r="A38" s="29" t="n"/>
      <c r="G38" s="30" t="n"/>
    </row>
    <row r="39">
      <c r="A39" s="47" t="inlineStr">
        <is>
          <t>Notes:</t>
        </is>
      </c>
      <c r="G39" s="30" t="n"/>
    </row>
    <row r="40">
      <c r="A40" s="48" t="inlineStr">
        <is>
          <t>1. Security in default beyond its maturiy date</t>
        </is>
      </c>
      <c r="B40" s="49" t="inlineStr">
        <is>
          <t>NIL</t>
        </is>
      </c>
      <c r="G40" s="30" t="n"/>
    </row>
    <row r="41">
      <c r="A41" s="29" t="inlineStr">
        <is>
          <t>2. Net Asset Value (Rs. per unit)</t>
        </is>
      </c>
      <c r="G41" s="30" t="n"/>
    </row>
    <row r="42">
      <c r="A42" s="29" t="inlineStr">
        <is>
          <t>Plan /option (Face Value 10)</t>
        </is>
      </c>
      <c r="B42" s="49" t="inlineStr">
        <is>
          <t>As on</t>
        </is>
      </c>
      <c r="C42" s="49" t="inlineStr">
        <is>
          <t>As on</t>
        </is>
      </c>
      <c r="G42" s="30" t="n"/>
    </row>
    <row r="43">
      <c r="A43" s="29" t="n"/>
      <c r="B43" s="50" t="n">
        <v>45747</v>
      </c>
      <c r="C43" s="50" t="n">
        <v>45930</v>
      </c>
      <c r="G43" s="30" t="n"/>
    </row>
    <row r="44">
      <c r="A44" s="29" t="inlineStr">
        <is>
          <t>Direct Plan Growth Option</t>
        </is>
      </c>
      <c r="B44" t="n">
        <v>13.1497</v>
      </c>
      <c r="C44" t="n">
        <v>13.7109</v>
      </c>
      <c r="G44" s="51" t="n"/>
    </row>
    <row r="45">
      <c r="A45" s="29" t="inlineStr">
        <is>
          <t>Direct Plan IDCW Option</t>
        </is>
      </c>
      <c r="B45" t="n">
        <v>13.1497</v>
      </c>
      <c r="C45" t="n">
        <v>13.7109</v>
      </c>
      <c r="G45" s="51" t="n"/>
    </row>
    <row r="46">
      <c r="A46" s="29" t="inlineStr">
        <is>
          <t>Regular Plan Growth Option</t>
        </is>
      </c>
      <c r="B46" t="n">
        <v>13.1497</v>
      </c>
      <c r="C46" t="n">
        <v>13.7109</v>
      </c>
      <c r="G46" s="51" t="n"/>
    </row>
    <row r="47">
      <c r="A47" s="29" t="inlineStr">
        <is>
          <t>Regular Plan IDCW Option</t>
        </is>
      </c>
      <c r="B47" t="n">
        <v>13.1497</v>
      </c>
      <c r="C47" t="n">
        <v>13.7109</v>
      </c>
      <c r="G47" s="51" t="n"/>
    </row>
    <row r="48">
      <c r="A48" s="29" t="n"/>
      <c r="G48" s="51" t="n"/>
    </row>
    <row r="49">
      <c r="A49" s="29" t="inlineStr">
        <is>
          <t xml:space="preserve">3. Total Dividend (Net) declared during the half year period </t>
        </is>
      </c>
      <c r="B49" s="49" t="inlineStr">
        <is>
          <t>NIL</t>
        </is>
      </c>
      <c r="G49" s="30" t="n"/>
    </row>
    <row r="50">
      <c r="A50" s="29" t="inlineStr">
        <is>
          <t>4. Bonus was declared during the half year period</t>
        </is>
      </c>
      <c r="B50" s="49" t="inlineStr">
        <is>
          <t>NIL</t>
        </is>
      </c>
      <c r="G50" s="30" t="n"/>
    </row>
    <row r="51">
      <c r="A51" s="48" t="inlineStr">
        <is>
          <t>5. Investment in Repo of Corporate Debt Securities as at September 30, 2025</t>
        </is>
      </c>
      <c r="B51" s="49" t="inlineStr">
        <is>
          <t>NIL</t>
        </is>
      </c>
      <c r="G51" s="30" t="n"/>
    </row>
    <row r="52">
      <c r="A52" s="48" t="inlineStr">
        <is>
          <t>6. Investment in foreign securities/ADRs/GDRs as at September 30,2025</t>
        </is>
      </c>
      <c r="B52" s="49" t="inlineStr">
        <is>
          <t>NIL</t>
        </is>
      </c>
      <c r="G52" s="30" t="n"/>
    </row>
    <row r="53">
      <c r="A53" s="29" t="inlineStr">
        <is>
          <t>7. Average Portfolio Maturity</t>
        </is>
      </c>
      <c r="B53" s="52">
        <f>B34</f>
        <v/>
      </c>
      <c r="G53" s="30" t="n"/>
    </row>
    <row r="54" ht="29" customHeight="1">
      <c r="A54" s="48" t="inlineStr">
        <is>
          <t>8. Total gross exposure to derivative instruments (excluding reversed positions) at the end of the month (Rs. in Lakhs)</t>
        </is>
      </c>
      <c r="B54" s="49" t="inlineStr">
        <is>
          <t>NIL</t>
        </is>
      </c>
      <c r="G54" s="30" t="n"/>
    </row>
    <row r="55" ht="29" customHeight="1">
      <c r="A55" s="48" t="inlineStr">
        <is>
          <t>9. Margin Deposits includes Margin money placed on derivatives other than margin money placed with bank</t>
        </is>
      </c>
      <c r="B55" s="49" t="inlineStr">
        <is>
          <t>NIL</t>
        </is>
      </c>
      <c r="G55" s="30" t="n"/>
    </row>
    <row r="56" ht="15" customHeight="1">
      <c r="A56" s="48" t="inlineStr">
        <is>
          <t>10. Value of investment made by other schemes under same management (Rs. In Lakhs)</t>
        </is>
      </c>
      <c r="B56" s="49" t="inlineStr">
        <is>
          <t>NIL</t>
        </is>
      </c>
      <c r="G56" s="30" t="n"/>
    </row>
    <row r="57">
      <c r="A57" s="48" t="inlineStr">
        <is>
          <t>11. Number of instance of deviation In valuation of securities</t>
        </is>
      </c>
      <c r="B57" s="49" t="inlineStr">
        <is>
          <t>NIL</t>
        </is>
      </c>
      <c r="G57" s="30" t="n"/>
    </row>
    <row r="58" ht="15" customHeight="1" thickBot="1">
      <c r="A58" s="54" t="inlineStr">
        <is>
          <t>12. Total value and percentage of illiquid equity shares / securities</t>
        </is>
      </c>
      <c r="B58" s="55" t="inlineStr">
        <is>
          <t>NIL</t>
        </is>
      </c>
      <c r="C58" s="56" t="n"/>
      <c r="D58" s="56" t="n"/>
      <c r="E58" s="56" t="n"/>
      <c r="F58" s="56" t="n"/>
      <c r="G58" s="57" t="n"/>
    </row>
    <row r="60" ht="70" customHeight="1">
      <c r="A60" s="177" t="inlineStr">
        <is>
          <t>Scheme Name</t>
        </is>
      </c>
      <c r="B60" s="177" t="inlineStr">
        <is>
          <t>Risk- O - Meter</t>
        </is>
      </c>
      <c r="C60" s="177" t="inlineStr">
        <is>
          <t>Benchmark of the Scheme</t>
        </is>
      </c>
      <c r="D60" s="177" t="inlineStr">
        <is>
          <t>Benchmark Risk-o-meter</t>
        </is>
      </c>
    </row>
    <row r="61" ht="70" customHeight="1">
      <c r="A61" s="177" t="inlineStr">
        <is>
          <t>BHARAT Bond FOF - April 2031</t>
        </is>
      </c>
      <c r="B61" s="177" t="n"/>
      <c r="C61" s="177" t="inlineStr">
        <is>
          <t>NIFTY BHARAT Bond Index - April 2031</t>
        </is>
      </c>
      <c r="D61" s="177" t="n"/>
      <c r="E61" t="inlineStr"/>
    </row>
  </sheetData>
  <mergeCells count="2">
    <mergeCell ref="A3:G3"/>
    <mergeCell ref="A4:G4"/>
  </mergeCells>
  <pageMargins left="0.7" right="0.7" top="0.75" bottom="0.75" header="0.3" footer="0.3"/>
  <pageSetup orientation="portrait" horizontalDpi="300" verticalDpi="300"/>
  <drawing xmlns:r="http://schemas.openxmlformats.org/officeDocument/2006/relationships" r:id="rId1"/>
</worksheet>
</file>

<file path=xl/worksheets/sheet61.xml><?xml version="1.0" encoding="utf-8"?>
<worksheet xmlns="http://schemas.openxmlformats.org/spreadsheetml/2006/main">
  <sheetPr>
    <outlinePr summaryBelow="1" summaryRight="1"/>
    <pageSetUpPr/>
  </sheetPr>
  <dimension ref="A1:H105"/>
  <sheetViews>
    <sheetView showGridLines="0" workbookViewId="0">
      <pane ySplit="6" topLeftCell="A7" activePane="bottomLeft" state="frozen"/>
      <selection activeCell="A7" sqref="A7"/>
      <selection pane="bottomLeft" activeCell="A7" sqref="A7"/>
    </sheetView>
  </sheetViews>
  <sheetFormatPr baseColWidth="8" defaultRowHeight="14.5"/>
  <cols>
    <col width="74.453125" bestFit="1" customWidth="1" min="1" max="1"/>
    <col width="22" customWidth="1" min="2" max="2"/>
    <col width="26.7265625" customWidth="1" min="3" max="3"/>
    <col width="22" customWidth="1" min="4" max="4"/>
    <col width="16.453125" customWidth="1" min="5" max="5"/>
    <col width="22" customWidth="1" min="6" max="6"/>
    <col width="6.1796875" bestFit="1" customWidth="1" style="2" min="7" max="7"/>
    <col width="70.26953125" bestFit="1" customWidth="1" min="12" max="12"/>
    <col width="10.81640625" bestFit="1" customWidth="1" min="13" max="13"/>
    <col width="10.54296875" bestFit="1" customWidth="1" min="14" max="14"/>
    <col width="12" bestFit="1" customWidth="1" min="15" max="15"/>
    <col width="12.54296875" customWidth="1" min="16" max="16"/>
  </cols>
  <sheetData>
    <row r="1">
      <c r="A1" s="85" t="inlineStr">
        <is>
          <t>Edelweiss Mutual Fund</t>
        </is>
      </c>
    </row>
    <row r="2" ht="29.5" customHeight="1" thickBot="1">
      <c r="A2" s="86" t="inlineStr">
        <is>
          <t xml:space="preserve">Edelweiss House, 10th Floor, Off. C.S.T. Road, Kalina, Santacruz (E), Mumbai 400098, Maharashtra  </t>
        </is>
      </c>
    </row>
    <row r="3" ht="36.75" customHeight="1">
      <c r="A3" s="148" t="inlineStr">
        <is>
          <t>PORTFOLIO STATEMENT OF EDELWEISS NIFTY PSU BOND PLUS SDL APR 2027 50 50 INDEX AS ON SEPTEMBER 30, 2025</t>
        </is>
      </c>
      <c r="B3" s="149" t="n"/>
      <c r="C3" s="149" t="n"/>
      <c r="D3" s="149" t="n"/>
      <c r="E3" s="149" t="n"/>
      <c r="F3" s="149" t="n"/>
      <c r="G3" s="150" t="n"/>
      <c r="H3" s="28">
        <f>HYPERLINK("[EDEL_HY Portfolio 30-Sep-2025 Final.xlsx]Index!A1","Index")</f>
        <v/>
      </c>
    </row>
    <row r="4" ht="38.5" customHeight="1">
      <c r="A4" s="151" t="inlineStr">
        <is>
          <t>(An open-ended target Maturuty index fund predominantly investing in the constituents of Nifty PSU Bond Plus SDL April 2027 50:50 Index)</t>
        </is>
      </c>
      <c r="G4" s="51" t="n"/>
    </row>
    <row r="5">
      <c r="A5" s="29" t="n"/>
      <c r="G5" s="30" t="n"/>
    </row>
    <row r="6" ht="48" customHeight="1">
      <c r="A6" s="31" t="inlineStr">
        <is>
          <t>Name of the Instrument</t>
        </is>
      </c>
      <c r="B6" s="32" t="inlineStr">
        <is>
          <t>ISIN</t>
        </is>
      </c>
      <c r="C6" s="32" t="inlineStr">
        <is>
          <t>Rating/Industry</t>
        </is>
      </c>
      <c r="D6" s="152" t="inlineStr">
        <is>
          <t>Quantity</t>
        </is>
      </c>
      <c r="E6" s="34" t="inlineStr">
        <is>
          <t>Market/Fair Value(Rs. In Lacs)</t>
        </is>
      </c>
      <c r="F6" s="34" t="inlineStr">
        <is>
          <t>% to Net Assets</t>
        </is>
      </c>
      <c r="G6" s="35" t="inlineStr">
        <is>
          <t>YIELD</t>
        </is>
      </c>
    </row>
    <row r="7">
      <c r="A7" s="36" t="n"/>
      <c r="B7" s="16" t="n"/>
      <c r="C7" s="16" t="n"/>
      <c r="D7" s="153" t="n"/>
      <c r="E7" s="154" t="n"/>
      <c r="F7" s="155" t="n"/>
      <c r="G7" s="37" t="n"/>
    </row>
    <row r="8">
      <c r="A8" s="38" t="n"/>
      <c r="B8" s="17" t="n"/>
      <c r="C8" s="17" t="n"/>
      <c r="D8" s="156" t="n"/>
      <c r="E8" s="7" t="n"/>
      <c r="F8" s="8" t="n"/>
      <c r="G8" s="39" t="n"/>
    </row>
    <row r="9">
      <c r="A9" s="40" t="inlineStr">
        <is>
          <t>Equity &amp; Equity related</t>
        </is>
      </c>
      <c r="B9" s="17" t="n"/>
      <c r="C9" s="17" t="n"/>
      <c r="D9" s="156" t="n"/>
      <c r="E9" s="7" t="inlineStr">
        <is>
          <t>NIL</t>
        </is>
      </c>
      <c r="F9" s="8" t="inlineStr">
        <is>
          <t>NIL</t>
        </is>
      </c>
      <c r="G9" s="39" t="n"/>
    </row>
    <row r="10">
      <c r="A10" s="38" t="n"/>
      <c r="B10" s="17" t="n"/>
      <c r="C10" s="17" t="n"/>
      <c r="D10" s="156" t="n"/>
      <c r="E10" s="7" t="n"/>
      <c r="F10" s="8" t="n"/>
      <c r="G10" s="39" t="n"/>
    </row>
    <row r="11">
      <c r="A11" s="40" t="inlineStr">
        <is>
          <t>Debt Instruments</t>
        </is>
      </c>
      <c r="B11" s="17" t="n"/>
      <c r="C11" s="17" t="n"/>
      <c r="D11" s="156" t="n"/>
      <c r="E11" s="7" t="n"/>
      <c r="F11" s="8" t="n"/>
      <c r="G11" s="39" t="n"/>
    </row>
    <row r="12">
      <c r="A12" s="40" t="inlineStr">
        <is>
          <t>(a)Listed / Awaiting listing on stock Exchanges</t>
        </is>
      </c>
      <c r="B12" s="17" t="n"/>
      <c r="C12" s="17" t="n"/>
      <c r="D12" s="156" t="n"/>
      <c r="E12" s="7" t="n"/>
      <c r="F12" s="8" t="n"/>
      <c r="G12" s="39" t="n"/>
    </row>
    <row r="13">
      <c r="A13" s="38" t="inlineStr">
        <is>
          <t>6.14% Indian Oil Corporation Ltd NCD 18-02-27**</t>
        </is>
      </c>
      <c r="B13" s="17" t="inlineStr">
        <is>
          <t>INE242A08502</t>
        </is>
      </c>
      <c r="C13" s="17" t="inlineStr">
        <is>
          <t>CRISIL AAA</t>
        </is>
      </c>
      <c r="D13" s="156" t="n">
        <v>21000000</v>
      </c>
      <c r="E13" s="7" t="n">
        <v>20889.29</v>
      </c>
      <c r="F13" s="8" t="n">
        <v>0.0917</v>
      </c>
      <c r="G13" s="39" t="n">
        <v>0.06515</v>
      </c>
    </row>
    <row r="14">
      <c r="A14" s="38" t="inlineStr">
        <is>
          <t>7.83% Indian Railway Finance Corporation Ltd NCD Red 19-03-2027**</t>
        </is>
      </c>
      <c r="B14" s="17" t="inlineStr">
        <is>
          <t>INE053F07983</t>
        </is>
      </c>
      <c r="C14" s="17" t="inlineStr">
        <is>
          <t>CRISIL AAA</t>
        </is>
      </c>
      <c r="D14" s="156" t="n">
        <v>19500000</v>
      </c>
      <c r="E14" s="7" t="n">
        <v>19829.98</v>
      </c>
      <c r="F14" s="8" t="n">
        <v>0.0871</v>
      </c>
      <c r="G14" s="39" t="n">
        <v>0.06612999999999999</v>
      </c>
    </row>
    <row r="15">
      <c r="A15" s="38" t="inlineStr">
        <is>
          <t>7.75% Power Finance Corporation Ltd GOI Ser NCD 22-03-27**</t>
        </is>
      </c>
      <c r="B15" s="17" t="inlineStr">
        <is>
          <t>INE134E08IX1</t>
        </is>
      </c>
      <c r="C15" s="17" t="inlineStr">
        <is>
          <t>CRISIL AAA</t>
        </is>
      </c>
      <c r="D15" s="156" t="n">
        <v>15000000</v>
      </c>
      <c r="E15" s="7" t="n">
        <v>15249.24</v>
      </c>
      <c r="F15" s="8" t="n">
        <v>0.067</v>
      </c>
      <c r="G15" s="39" t="n">
        <v>0.066745</v>
      </c>
    </row>
    <row r="16">
      <c r="A16" s="38" t="inlineStr">
        <is>
          <t>7.80% National Bank for Agriculture &amp; Rural Devlopment NCD SR 24E Red 15-03-2027</t>
        </is>
      </c>
      <c r="B16" s="17" t="inlineStr">
        <is>
          <t>INE261F08EF5</t>
        </is>
      </c>
      <c r="C16" s="17" t="inlineStr">
        <is>
          <t>ICRA AAA</t>
        </is>
      </c>
      <c r="D16" s="156" t="n">
        <v>12500000</v>
      </c>
      <c r="E16" s="7" t="n">
        <v>12676.6</v>
      </c>
      <c r="F16" s="8" t="n">
        <v>0.0557</v>
      </c>
      <c r="G16" s="39" t="n">
        <v>0.067</v>
      </c>
    </row>
    <row r="17">
      <c r="A17" s="38" t="inlineStr">
        <is>
          <t>7.89% Power Grid Corporation of India Ltd NCD Red 09-03-2027**</t>
        </is>
      </c>
      <c r="B17" s="17" t="inlineStr">
        <is>
          <t>INE752E07OE0</t>
        </is>
      </c>
      <c r="C17" s="17" t="inlineStr">
        <is>
          <t>CRISIL AAA</t>
        </is>
      </c>
      <c r="D17" s="156" t="n">
        <v>11000000</v>
      </c>
      <c r="E17" s="7" t="n">
        <v>11194.37</v>
      </c>
      <c r="F17" s="8" t="n">
        <v>0.0492</v>
      </c>
      <c r="G17" s="39" t="n">
        <v>0.06515</v>
      </c>
    </row>
    <row r="18">
      <c r="A18" s="38" t="inlineStr">
        <is>
          <t>7.79% Small Industries Development Bank of India NCD SR IV NCD Red 19-04-2027**</t>
        </is>
      </c>
      <c r="B18" s="17" t="inlineStr">
        <is>
          <t>INE556F08KK5</t>
        </is>
      </c>
      <c r="C18" s="17" t="inlineStr">
        <is>
          <t>CRISIL AAA</t>
        </is>
      </c>
      <c r="D18" s="156" t="n">
        <v>10500000</v>
      </c>
      <c r="E18" s="7" t="n">
        <v>10666.38</v>
      </c>
      <c r="F18" s="8" t="n">
        <v>0.0468</v>
      </c>
      <c r="G18" s="39" t="n">
        <v>0.06710000000000001</v>
      </c>
    </row>
    <row r="19">
      <c r="A19" s="38" t="inlineStr">
        <is>
          <t>7.95% Rural Electrification Corporation Ltd SR 147 NCD Red 12-03-2027**</t>
        </is>
      </c>
      <c r="B19" s="17" t="inlineStr">
        <is>
          <t>INE020B08AH8</t>
        </is>
      </c>
      <c r="C19" s="17" t="inlineStr">
        <is>
          <t>CRISIL AAA</t>
        </is>
      </c>
      <c r="D19" s="156" t="n">
        <v>9200000</v>
      </c>
      <c r="E19" s="7" t="n">
        <v>9364.65</v>
      </c>
      <c r="F19" s="8" t="n">
        <v>0.0411</v>
      </c>
      <c r="G19" s="39" t="n">
        <v>0.06571299999999999</v>
      </c>
    </row>
    <row r="20">
      <c r="A20" s="38" t="inlineStr">
        <is>
          <t>7.25% Export Import Bank of India NCD Red 01-02-2027**</t>
        </is>
      </c>
      <c r="B20" s="17" t="inlineStr">
        <is>
          <t>INE514E08FJ9</t>
        </is>
      </c>
      <c r="C20" s="17" t="inlineStr">
        <is>
          <t>CRISIL AAA</t>
        </is>
      </c>
      <c r="D20" s="156" t="n">
        <v>3000000</v>
      </c>
      <c r="E20" s="7" t="n">
        <v>3026</v>
      </c>
      <c r="F20" s="8" t="n">
        <v>0.0133</v>
      </c>
      <c r="G20" s="39" t="n">
        <v>0.065111</v>
      </c>
    </row>
    <row r="21">
      <c r="A21" s="38" t="inlineStr">
        <is>
          <t>7.13% NHPC STRPP B NCD 11-02-2027**</t>
        </is>
      </c>
      <c r="B21" s="17" t="inlineStr">
        <is>
          <t>INE848E07AZ0</t>
        </is>
      </c>
      <c r="C21" s="17" t="inlineStr">
        <is>
          <t>CARE AAA</t>
        </is>
      </c>
      <c r="D21" s="156" t="n">
        <v>3000000</v>
      </c>
      <c r="E21" s="7" t="n">
        <v>3021.41</v>
      </c>
      <c r="F21" s="8" t="n">
        <v>0.0133</v>
      </c>
      <c r="G21" s="39" t="n">
        <v>0.06525</v>
      </c>
    </row>
    <row r="22">
      <c r="A22" s="38" t="inlineStr">
        <is>
          <t>8.14% Nuclear Power Corporation NCD 25-03-2027**</t>
        </is>
      </c>
      <c r="B22" s="17" t="inlineStr">
        <is>
          <t>INE206D08279</t>
        </is>
      </c>
      <c r="C22" s="17" t="inlineStr">
        <is>
          <t>CRISIL AAA</t>
        </is>
      </c>
      <c r="D22" s="156" t="n">
        <v>2700000</v>
      </c>
      <c r="E22" s="7" t="n">
        <v>2760.76</v>
      </c>
      <c r="F22" s="8" t="n">
        <v>0.0121</v>
      </c>
      <c r="G22" s="39" t="n">
        <v>0.06625</v>
      </c>
    </row>
    <row r="23">
      <c r="A23" s="38" t="inlineStr">
        <is>
          <t>8.85% Power Grid Corporation of India Ltd NCD Red 19-10-26**</t>
        </is>
      </c>
      <c r="B23" s="17" t="inlineStr">
        <is>
          <t>INE752E07KL3</t>
        </is>
      </c>
      <c r="C23" s="17" t="inlineStr">
        <is>
          <t>CRISIL AAA</t>
        </is>
      </c>
      <c r="D23" s="156" t="n">
        <v>2500000</v>
      </c>
      <c r="E23" s="7" t="n">
        <v>2557.91</v>
      </c>
      <c r="F23" s="8" t="n">
        <v>0.0112</v>
      </c>
      <c r="G23" s="39" t="n">
        <v>0.06482499999999999</v>
      </c>
    </row>
    <row r="24">
      <c r="A24" s="38" t="inlineStr">
        <is>
          <t>7.52% Rural Electrification Corporation Ltd NCD Red 07-11-26**</t>
        </is>
      </c>
      <c r="B24" s="17" t="inlineStr">
        <is>
          <t>INE020B08AA3</t>
        </is>
      </c>
      <c r="C24" s="17" t="inlineStr">
        <is>
          <t>CRISIL AAA</t>
        </is>
      </c>
      <c r="D24" s="156" t="n">
        <v>2500000</v>
      </c>
      <c r="E24" s="7" t="n">
        <v>2523.94</v>
      </c>
      <c r="F24" s="8" t="n">
        <v>0.0111</v>
      </c>
      <c r="G24" s="39" t="n">
        <v>0.06571299999999999</v>
      </c>
    </row>
    <row r="25">
      <c r="A25" s="38" t="inlineStr">
        <is>
          <t>9.25% Power Grid Corporation of India Ltd NCD  Red 09-03-27**</t>
        </is>
      </c>
      <c r="B25" s="17" t="inlineStr">
        <is>
          <t>INE752E07JN1</t>
        </is>
      </c>
      <c r="C25" s="17" t="inlineStr">
        <is>
          <t>ICRA AAA</t>
        </is>
      </c>
      <c r="D25" s="156" t="n">
        <v>2060000</v>
      </c>
      <c r="E25" s="7" t="n">
        <v>2133.43</v>
      </c>
      <c r="F25" s="8" t="n">
        <v>0.0094</v>
      </c>
      <c r="G25" s="39" t="n">
        <v>0.06515</v>
      </c>
    </row>
    <row r="26">
      <c r="A26" s="38" t="inlineStr">
        <is>
          <t>7.5% NHPC NCD Red 07-10-2026**</t>
        </is>
      </c>
      <c r="B26" s="17" t="inlineStr">
        <is>
          <t>INE848E07AP1</t>
        </is>
      </c>
      <c r="C26" s="17" t="inlineStr">
        <is>
          <t>ICRA AAA</t>
        </is>
      </c>
      <c r="D26" s="156" t="n">
        <v>2000000</v>
      </c>
      <c r="E26" s="7" t="n">
        <v>2018.71</v>
      </c>
      <c r="F26" s="8" t="n">
        <v>0.0089</v>
      </c>
      <c r="G26" s="39" t="n">
        <v>0.06515</v>
      </c>
    </row>
    <row r="27">
      <c r="A27" s="38" t="inlineStr">
        <is>
          <t>9% National Thermal Power Corporation Ltd SRS XLII NCD RED 25-01-2027**</t>
        </is>
      </c>
      <c r="B27" s="17" t="inlineStr">
        <is>
          <t>INE733E07HC8</t>
        </is>
      </c>
      <c r="C27" s="17" t="inlineStr">
        <is>
          <t>CRISIL AAA</t>
        </is>
      </c>
      <c r="D27" s="156" t="n">
        <v>500000</v>
      </c>
      <c r="E27" s="7" t="n">
        <v>514.75</v>
      </c>
      <c r="F27" s="8" t="n">
        <v>0.0023</v>
      </c>
      <c r="G27" s="39" t="n">
        <v>0.065412</v>
      </c>
    </row>
    <row r="28">
      <c r="A28" s="38" t="inlineStr">
        <is>
          <t>6.09% Hindustan Petroleum Corporation Ltd NCD Red 26-02-2027**</t>
        </is>
      </c>
      <c r="B28" s="17" t="inlineStr">
        <is>
          <t>INE094A08101</t>
        </is>
      </c>
      <c r="C28" s="17" t="inlineStr">
        <is>
          <t>CRISIL AAA</t>
        </is>
      </c>
      <c r="D28" s="156" t="n">
        <v>500000</v>
      </c>
      <c r="E28" s="7" t="n">
        <v>497.37</v>
      </c>
      <c r="F28" s="8" t="n">
        <v>0.0022</v>
      </c>
      <c r="G28" s="39" t="n">
        <v>0.06458700000000001</v>
      </c>
    </row>
    <row r="29">
      <c r="A29" s="40" t="inlineStr">
        <is>
          <t>Sub Total</t>
        </is>
      </c>
      <c r="B29" s="18" t="n"/>
      <c r="C29" s="18" t="n"/>
      <c r="D29" s="157" t="n"/>
      <c r="E29" s="20" t="n">
        <v>118924.79</v>
      </c>
      <c r="F29" s="21" t="n">
        <v>0.5224</v>
      </c>
      <c r="G29" s="41" t="n"/>
    </row>
    <row r="30">
      <c r="A30" s="40" t="inlineStr">
        <is>
          <t>State Development Loan</t>
        </is>
      </c>
      <c r="B30" s="17" t="n"/>
      <c r="C30" s="17" t="n"/>
      <c r="D30" s="156" t="n"/>
      <c r="E30" s="7" t="n"/>
      <c r="F30" s="8" t="n"/>
      <c r="G30" s="39" t="n"/>
    </row>
    <row r="31">
      <c r="A31" s="38" t="inlineStr">
        <is>
          <t>6.58% Gujarat Sdl Red 31-03-2027</t>
        </is>
      </c>
      <c r="B31" s="17" t="inlineStr">
        <is>
          <t>IN1520200347</t>
        </is>
      </c>
      <c r="C31" s="17" t="inlineStr">
        <is>
          <t>SOVEREIGN</t>
        </is>
      </c>
      <c r="D31" s="156" t="n">
        <v>22000000</v>
      </c>
      <c r="E31" s="7" t="n">
        <v>22141.09</v>
      </c>
      <c r="F31" s="8" t="n">
        <v>0.09719999999999999</v>
      </c>
      <c r="G31" s="39" t="n">
        <v>0.062188</v>
      </c>
    </row>
    <row r="32">
      <c r="A32" s="38" t="inlineStr">
        <is>
          <t>7.78% Bihar Sdl Red 01-03-2027</t>
        </is>
      </c>
      <c r="B32" s="17" t="inlineStr">
        <is>
          <t>IN1320160170</t>
        </is>
      </c>
      <c r="C32" s="17" t="inlineStr">
        <is>
          <t>SOVEREIGN</t>
        </is>
      </c>
      <c r="D32" s="156" t="n">
        <v>10500000</v>
      </c>
      <c r="E32" s="7" t="n">
        <v>10716.14</v>
      </c>
      <c r="F32" s="8" t="n">
        <v>0.0471</v>
      </c>
      <c r="G32" s="39" t="n">
        <v>0.063302</v>
      </c>
    </row>
    <row r="33">
      <c r="A33" s="38" t="inlineStr">
        <is>
          <t>7.86% Karnataka Sdl Red 15-03-2027</t>
        </is>
      </c>
      <c r="B33" s="17" t="inlineStr">
        <is>
          <t>IN1920160117</t>
        </is>
      </c>
      <c r="C33" s="17" t="inlineStr">
        <is>
          <t>SOVEREIGN</t>
        </is>
      </c>
      <c r="D33" s="156" t="n">
        <v>9000000</v>
      </c>
      <c r="E33" s="7" t="n">
        <v>9211.67</v>
      </c>
      <c r="F33" s="8" t="n">
        <v>0.0405</v>
      </c>
      <c r="G33" s="39" t="n">
        <v>0.06237</v>
      </c>
    </row>
    <row r="34">
      <c r="A34" s="38" t="inlineStr">
        <is>
          <t>8.31% Rajasthan Sdl Red 08-04-2027</t>
        </is>
      </c>
      <c r="B34" s="17" t="inlineStr">
        <is>
          <t>IN2920200036</t>
        </is>
      </c>
      <c r="C34" s="17" t="inlineStr">
        <is>
          <t>SOVEREIGN</t>
        </is>
      </c>
      <c r="D34" s="156" t="n">
        <v>7500000</v>
      </c>
      <c r="E34" s="7" t="n">
        <v>7723.51</v>
      </c>
      <c r="F34" s="8" t="n">
        <v>0.0339</v>
      </c>
      <c r="G34" s="39" t="n">
        <v>0.063193</v>
      </c>
    </row>
    <row r="35">
      <c r="A35" s="38" t="inlineStr">
        <is>
          <t>7.75% Karnataka Sdl Red 01-03-2027</t>
        </is>
      </c>
      <c r="B35" s="17" t="inlineStr">
        <is>
          <t>IN1920160109</t>
        </is>
      </c>
      <c r="C35" s="17" t="inlineStr">
        <is>
          <t>SOVEREIGN</t>
        </is>
      </c>
      <c r="D35" s="156" t="n">
        <v>7500000</v>
      </c>
      <c r="E35" s="7" t="n">
        <v>7660.59</v>
      </c>
      <c r="F35" s="8" t="n">
        <v>0.0336</v>
      </c>
      <c r="G35" s="39" t="n">
        <v>0.06237</v>
      </c>
    </row>
    <row r="36">
      <c r="A36" s="38" t="inlineStr">
        <is>
          <t>7.92% West Bengal Sdl 15-03-2027</t>
        </is>
      </c>
      <c r="B36" s="17" t="inlineStr">
        <is>
          <t>IN3420160175</t>
        </is>
      </c>
      <c r="C36" s="17" t="inlineStr">
        <is>
          <t>SOVEREIGN</t>
        </is>
      </c>
      <c r="D36" s="156" t="n">
        <v>6500000</v>
      </c>
      <c r="E36" s="7" t="n">
        <v>6645.73</v>
      </c>
      <c r="F36" s="8" t="n">
        <v>0.0292</v>
      </c>
      <c r="G36" s="39" t="n">
        <v>0.063792</v>
      </c>
    </row>
    <row r="37">
      <c r="A37" s="38" t="inlineStr">
        <is>
          <t>7.78% West Bengal Sdl 01-03-2027</t>
        </is>
      </c>
      <c r="B37" s="17" t="inlineStr">
        <is>
          <t>IN3420160167</t>
        </is>
      </c>
      <c r="C37" s="17" t="inlineStr">
        <is>
          <t>SOVEREIGN</t>
        </is>
      </c>
      <c r="D37" s="156" t="n">
        <v>6000000</v>
      </c>
      <c r="E37" s="7" t="n">
        <v>6125.62</v>
      </c>
      <c r="F37" s="8" t="n">
        <v>0.0269</v>
      </c>
      <c r="G37" s="39" t="n">
        <v>0.06303599999999999</v>
      </c>
    </row>
    <row r="38">
      <c r="A38" s="38" t="inlineStr">
        <is>
          <t>7.74% Tamil Nadu Sdl Red 01-03-2027</t>
        </is>
      </c>
      <c r="B38" s="17" t="inlineStr">
        <is>
          <t>IN3120161309</t>
        </is>
      </c>
      <c r="C38" s="17" t="inlineStr">
        <is>
          <t>SOVEREIGN</t>
        </is>
      </c>
      <c r="D38" s="156" t="n">
        <v>5000000</v>
      </c>
      <c r="E38" s="7" t="n">
        <v>5106.58</v>
      </c>
      <c r="F38" s="8" t="n">
        <v>0.0224</v>
      </c>
      <c r="G38" s="39" t="n">
        <v>0.062342</v>
      </c>
    </row>
    <row r="39">
      <c r="A39" s="38" t="inlineStr">
        <is>
          <t>7.64% Haryana Sdl Red 29-03-2027</t>
        </is>
      </c>
      <c r="B39" s="17" t="inlineStr">
        <is>
          <t>IN1620160292</t>
        </is>
      </c>
      <c r="C39" s="17" t="inlineStr">
        <is>
          <t>SOVEREIGN</t>
        </is>
      </c>
      <c r="D39" s="156" t="n">
        <v>5000000</v>
      </c>
      <c r="E39" s="7" t="n">
        <v>5103.91</v>
      </c>
      <c r="F39" s="8" t="n">
        <v>0.0224</v>
      </c>
      <c r="G39" s="39" t="n">
        <v>0.06257600000000001</v>
      </c>
    </row>
    <row r="40">
      <c r="A40" s="38" t="inlineStr">
        <is>
          <t>7.61% Tamil Nadu Sdl Red 15-02-2027</t>
        </is>
      </c>
      <c r="B40" s="17" t="inlineStr">
        <is>
          <t>IN3120160194</t>
        </is>
      </c>
      <c r="C40" s="17" t="inlineStr">
        <is>
          <t>SOVEREIGN</t>
        </is>
      </c>
      <c r="D40" s="156" t="n">
        <v>4500000</v>
      </c>
      <c r="E40" s="7" t="n">
        <v>4585.31</v>
      </c>
      <c r="F40" s="8" t="n">
        <v>0.0201</v>
      </c>
      <c r="G40" s="39" t="n">
        <v>0.062342</v>
      </c>
    </row>
    <row r="41">
      <c r="A41" s="38" t="inlineStr">
        <is>
          <t>7.59% Bihar Sdl Red 15-02-2027</t>
        </is>
      </c>
      <c r="B41" s="17" t="inlineStr">
        <is>
          <t>IN1320160162</t>
        </is>
      </c>
      <c r="C41" s="17" t="inlineStr">
        <is>
          <t>SOVEREIGN</t>
        </is>
      </c>
      <c r="D41" s="156" t="n">
        <v>4500000</v>
      </c>
      <c r="E41" s="7" t="n">
        <v>4578.63</v>
      </c>
      <c r="F41" s="8" t="n">
        <v>0.0201</v>
      </c>
      <c r="G41" s="39" t="n">
        <v>0.063302</v>
      </c>
    </row>
    <row r="42">
      <c r="A42" s="38" t="inlineStr">
        <is>
          <t>7.62% Uttar Pradesh Sdl 15-02-2027</t>
        </is>
      </c>
      <c r="B42" s="17" t="inlineStr">
        <is>
          <t>IN3320160317</t>
        </is>
      </c>
      <c r="C42" s="17" t="inlineStr">
        <is>
          <t>SOVEREIGN</t>
        </is>
      </c>
      <c r="D42" s="156" t="n">
        <v>4000000</v>
      </c>
      <c r="E42" s="7" t="n">
        <v>4074.15</v>
      </c>
      <c r="F42" s="8" t="n">
        <v>0.0179</v>
      </c>
      <c r="G42" s="39" t="n">
        <v>0.062773</v>
      </c>
    </row>
    <row r="43">
      <c r="A43" s="38" t="inlineStr">
        <is>
          <t>7.85% Tamil Nadu Sdl Red 15-03-2027</t>
        </is>
      </c>
      <c r="B43" s="17" t="inlineStr">
        <is>
          <t>IN3120161317</t>
        </is>
      </c>
      <c r="C43" s="17" t="inlineStr">
        <is>
          <t>SOVEREIGN</t>
        </is>
      </c>
      <c r="D43" s="156" t="n">
        <v>2500000</v>
      </c>
      <c r="E43" s="7" t="n">
        <v>2558.55</v>
      </c>
      <c r="F43" s="8" t="n">
        <v>0.0112</v>
      </c>
      <c r="G43" s="39" t="n">
        <v>0.062342</v>
      </c>
    </row>
    <row r="44">
      <c r="A44" s="38" t="inlineStr">
        <is>
          <t>7.59% Karnataka Sdl Red 29-03-2027</t>
        </is>
      </c>
      <c r="B44" s="17" t="inlineStr">
        <is>
          <t>IN1920160125</t>
        </is>
      </c>
      <c r="C44" s="17" t="inlineStr">
        <is>
          <t>SOVEREIGN</t>
        </is>
      </c>
      <c r="D44" s="156" t="n">
        <v>2500000</v>
      </c>
      <c r="E44" s="7" t="n">
        <v>2550.91</v>
      </c>
      <c r="F44" s="8" t="n">
        <v>0.0112</v>
      </c>
      <c r="G44" s="39" t="n">
        <v>0.06237</v>
      </c>
    </row>
    <row r="45">
      <c r="A45" s="38" t="inlineStr">
        <is>
          <t>7.62% Tamil Nadu Sdl Red 29-03-2027</t>
        </is>
      </c>
      <c r="B45" s="17" t="inlineStr">
        <is>
          <t>IN3120161424</t>
        </is>
      </c>
      <c r="C45" s="17" t="inlineStr">
        <is>
          <t>SOVEREIGN</t>
        </is>
      </c>
      <c r="D45" s="156" t="n">
        <v>2000000</v>
      </c>
      <c r="E45" s="7" t="n">
        <v>2041.65</v>
      </c>
      <c r="F45" s="8" t="n">
        <v>0.008999999999999999</v>
      </c>
      <c r="G45" s="39" t="n">
        <v>0.062342</v>
      </c>
    </row>
    <row r="46">
      <c r="A46" s="38" t="inlineStr">
        <is>
          <t>7.64% West Bengal Sdl Red 29-03-2027</t>
        </is>
      </c>
      <c r="B46" s="17" t="inlineStr">
        <is>
          <t>IN3420160183</t>
        </is>
      </c>
      <c r="C46" s="17" t="inlineStr">
        <is>
          <t>SOVEREIGN</t>
        </is>
      </c>
      <c r="D46" s="156" t="n">
        <v>1000000</v>
      </c>
      <c r="E46" s="7" t="n">
        <v>1020.15</v>
      </c>
      <c r="F46" s="8" t="n">
        <v>0.0045</v>
      </c>
      <c r="G46" s="39" t="n">
        <v>0.06303599999999999</v>
      </c>
    </row>
    <row r="47">
      <c r="A47" s="38" t="inlineStr">
        <is>
          <t>7.21% West Bengal Sdl 25-01-2027</t>
        </is>
      </c>
      <c r="B47" s="17" t="inlineStr">
        <is>
          <t>IN3420160142</t>
        </is>
      </c>
      <c r="C47" s="17" t="inlineStr">
        <is>
          <t>SOVEREIGN</t>
        </is>
      </c>
      <c r="D47" s="156" t="n">
        <v>500000</v>
      </c>
      <c r="E47" s="7" t="n">
        <v>506.21</v>
      </c>
      <c r="F47" s="8" t="n">
        <v>0.0022</v>
      </c>
      <c r="G47" s="39" t="n">
        <v>0.062985</v>
      </c>
    </row>
    <row r="48">
      <c r="A48" s="40" t="inlineStr">
        <is>
          <t>Sub Total</t>
        </is>
      </c>
      <c r="B48" s="18" t="n"/>
      <c r="C48" s="18" t="n"/>
      <c r="D48" s="157" t="n"/>
      <c r="E48" s="20" t="n">
        <v>102350.4</v>
      </c>
      <c r="F48" s="21" t="n">
        <v>0.4494</v>
      </c>
      <c r="G48" s="41" t="n"/>
    </row>
    <row r="49">
      <c r="A49" s="38" t="n"/>
      <c r="B49" s="17" t="n"/>
      <c r="C49" s="17" t="n"/>
      <c r="D49" s="156" t="n"/>
      <c r="E49" s="7" t="n"/>
      <c r="F49" s="8" t="n"/>
      <c r="G49" s="39" t="n"/>
    </row>
    <row r="50">
      <c r="A50" s="38" t="n"/>
      <c r="B50" s="17" t="n"/>
      <c r="C50" s="17" t="n"/>
      <c r="D50" s="156" t="n"/>
      <c r="E50" s="7" t="n"/>
      <c r="F50" s="8" t="n"/>
      <c r="G50" s="39" t="n"/>
    </row>
    <row r="51">
      <c r="A51" s="40" t="inlineStr">
        <is>
          <t>(b)Privately Placed/Unlisted</t>
        </is>
      </c>
      <c r="B51" s="17" t="n"/>
      <c r="C51" s="17" t="n"/>
      <c r="D51" s="156" t="n"/>
      <c r="E51" s="7" t="n"/>
      <c r="F51" s="8" t="n"/>
      <c r="G51" s="39" t="n"/>
    </row>
    <row r="52">
      <c r="A52" s="40" t="inlineStr">
        <is>
          <t>Sub Total</t>
        </is>
      </c>
      <c r="B52" s="17" t="n"/>
      <c r="C52" s="17" t="n"/>
      <c r="D52" s="156" t="n"/>
      <c r="E52" s="22" t="inlineStr">
        <is>
          <t>NIL</t>
        </is>
      </c>
      <c r="F52" s="23" t="inlineStr">
        <is>
          <t>NIL</t>
        </is>
      </c>
      <c r="G52" s="39" t="n"/>
    </row>
    <row r="53">
      <c r="A53" s="38" t="n"/>
      <c r="B53" s="17" t="n"/>
      <c r="C53" s="17" t="n"/>
      <c r="D53" s="156" t="n"/>
      <c r="E53" s="7" t="n"/>
      <c r="F53" s="8" t="n"/>
      <c r="G53" s="39" t="n"/>
    </row>
    <row r="54">
      <c r="A54" s="40" t="inlineStr">
        <is>
          <t>(c)Securitised Debt Instruments</t>
        </is>
      </c>
      <c r="B54" s="17" t="n"/>
      <c r="C54" s="17" t="n"/>
      <c r="D54" s="156" t="n"/>
      <c r="E54" s="7" t="n"/>
      <c r="F54" s="8" t="n"/>
      <c r="G54" s="39" t="n"/>
    </row>
    <row r="55">
      <c r="A55" s="40" t="inlineStr">
        <is>
          <t>Sub Total</t>
        </is>
      </c>
      <c r="B55" s="17" t="n"/>
      <c r="C55" s="17" t="n"/>
      <c r="D55" s="156" t="n"/>
      <c r="E55" s="22" t="inlineStr">
        <is>
          <t>NIL</t>
        </is>
      </c>
      <c r="F55" s="23" t="inlineStr">
        <is>
          <t>NIL</t>
        </is>
      </c>
      <c r="G55" s="39" t="n"/>
    </row>
    <row r="56">
      <c r="A56" s="38" t="n"/>
      <c r="B56" s="17" t="n"/>
      <c r="C56" s="17" t="n"/>
      <c r="D56" s="156" t="n"/>
      <c r="E56" s="7" t="n"/>
      <c r="F56" s="8" t="n"/>
      <c r="G56" s="39" t="n"/>
    </row>
    <row r="57">
      <c r="A57" s="42" t="inlineStr">
        <is>
          <t>TOTAL</t>
        </is>
      </c>
      <c r="B57" s="145" t="n"/>
      <c r="C57" s="145" t="n"/>
      <c r="D57" s="158" t="n"/>
      <c r="E57" s="20" t="n">
        <v>221275.19</v>
      </c>
      <c r="F57" s="21" t="n">
        <v>0.9718</v>
      </c>
      <c r="G57" s="41" t="n"/>
    </row>
    <row r="58">
      <c r="A58" s="38" t="n"/>
      <c r="B58" s="17" t="n"/>
      <c r="C58" s="17" t="n"/>
      <c r="D58" s="156" t="n"/>
      <c r="E58" s="7" t="n"/>
      <c r="F58" s="8" t="n"/>
      <c r="G58" s="39" t="n"/>
    </row>
    <row r="59">
      <c r="A59" s="38" t="n"/>
      <c r="B59" s="17" t="n"/>
      <c r="C59" s="17" t="n"/>
      <c r="D59" s="156" t="n"/>
      <c r="E59" s="7" t="n"/>
      <c r="F59" s="8" t="n"/>
      <c r="G59" s="39" t="n"/>
    </row>
    <row r="60">
      <c r="A60" s="40" t="inlineStr">
        <is>
          <t>TREPS / Reverse Repo</t>
        </is>
      </c>
      <c r="B60" s="17" t="n"/>
      <c r="C60" s="17" t="n"/>
      <c r="D60" s="156" t="n"/>
      <c r="E60" s="7" t="n"/>
      <c r="F60" s="8" t="n"/>
      <c r="G60" s="39" t="n"/>
    </row>
    <row r="61">
      <c r="A61" s="38" t="inlineStr">
        <is>
          <t>Clearing Corporation of India Ltd.</t>
        </is>
      </c>
      <c r="B61" s="17" t="n"/>
      <c r="C61" s="17" t="n"/>
      <c r="D61" s="156" t="n"/>
      <c r="E61" s="7" t="n">
        <v>3041.54</v>
      </c>
      <c r="F61" s="8" t="n">
        <v>0.0134</v>
      </c>
      <c r="G61" s="39" t="n">
        <v>0.05471</v>
      </c>
    </row>
    <row r="62">
      <c r="A62" s="40" t="inlineStr">
        <is>
          <t>Sub Total</t>
        </is>
      </c>
      <c r="B62" s="18" t="n"/>
      <c r="C62" s="18" t="n"/>
      <c r="D62" s="157" t="n"/>
      <c r="E62" s="20" t="n">
        <v>3041.54</v>
      </c>
      <c r="F62" s="21" t="n">
        <v>0.0134</v>
      </c>
      <c r="G62" s="41" t="n"/>
    </row>
    <row r="63">
      <c r="A63" s="38" t="n"/>
      <c r="B63" s="17" t="n"/>
      <c r="C63" s="17" t="n"/>
      <c r="D63" s="156" t="n"/>
      <c r="E63" s="7" t="n"/>
      <c r="F63" s="8" t="n"/>
      <c r="G63" s="39" t="n"/>
    </row>
    <row r="64">
      <c r="A64" s="42" t="inlineStr">
        <is>
          <t>TOTAL</t>
        </is>
      </c>
      <c r="B64" s="145" t="n"/>
      <c r="C64" s="145" t="n"/>
      <c r="D64" s="158" t="n"/>
      <c r="E64" s="20" t="n">
        <v>3041.54</v>
      </c>
      <c r="F64" s="21" t="n">
        <v>0.0134</v>
      </c>
      <c r="G64" s="41" t="n"/>
    </row>
    <row r="65">
      <c r="A65" s="38" t="inlineStr">
        <is>
          <t>Accrued Interest</t>
        </is>
      </c>
      <c r="B65" s="17" t="n"/>
      <c r="C65" s="17" t="n"/>
      <c r="D65" s="156" t="n"/>
      <c r="E65" s="7" t="n">
        <v>6111.3219452</v>
      </c>
      <c r="F65" s="8" t="n">
        <v>0.026837</v>
      </c>
      <c r="G65" s="39" t="n"/>
    </row>
    <row r="66">
      <c r="A66" s="38" t="inlineStr">
        <is>
          <t>Net Receivables/(Payables)</t>
        </is>
      </c>
      <c r="B66" s="17" t="n"/>
      <c r="C66" s="17" t="n"/>
      <c r="D66" s="156" t="n"/>
      <c r="E66" s="159" t="n">
        <v>-2715.5219452</v>
      </c>
      <c r="F66" s="160" t="n">
        <v>-0.012037</v>
      </c>
      <c r="G66" s="39" t="n">
        <v>0.054709</v>
      </c>
    </row>
    <row r="67">
      <c r="A67" s="45" t="inlineStr">
        <is>
          <t>GRAND TOTAL</t>
        </is>
      </c>
      <c r="B67" s="19" t="n"/>
      <c r="C67" s="19" t="n"/>
      <c r="D67" s="161" t="n"/>
      <c r="E67" s="14" t="n">
        <v>227712.53</v>
      </c>
      <c r="F67" s="15" t="n">
        <v>1</v>
      </c>
      <c r="G67" s="46" t="n"/>
    </row>
    <row r="68">
      <c r="A68" s="29" t="n"/>
      <c r="G68" s="30" t="n"/>
    </row>
    <row r="69">
      <c r="A69" s="47" t="inlineStr">
        <is>
          <t>**Non Traded Security</t>
        </is>
      </c>
      <c r="G69" s="30" t="n"/>
    </row>
    <row r="70">
      <c r="A70" s="47" t="inlineStr">
        <is>
          <t>In accordance with SEBI Circular no. SEBI/HO/IMD/PoD2/P/CIR/2024/183 dated December 13, 2024, Debt Index Replication Factor (DIRF) is 75.52%.</t>
        </is>
      </c>
      <c r="G70" s="30" t="n"/>
    </row>
    <row r="71">
      <c r="A71" s="47" t="n"/>
      <c r="G71" s="30" t="n"/>
    </row>
    <row r="72">
      <c r="A72" s="29" t="inlineStr">
        <is>
          <t>Portfolio Information</t>
        </is>
      </c>
      <c r="G72" s="30" t="n"/>
    </row>
    <row r="73" ht="58" customHeight="1">
      <c r="A73" s="67" t="inlineStr">
        <is>
          <t>Scheme Name :</t>
        </is>
      </c>
      <c r="B73" s="66" t="inlineStr">
        <is>
          <t>Edelweiss Nifty PSU Bond Plus SDL Apr2027 50 50 Index</t>
        </is>
      </c>
      <c r="G73" s="30" t="n"/>
    </row>
    <row r="74" ht="29" customHeight="1">
      <c r="A74" s="67" t="inlineStr">
        <is>
          <t>Description (if any)</t>
        </is>
      </c>
      <c r="B74" s="66" t="inlineStr">
        <is>
          <t>NY PSU BD PL SDL IDX Fund-2027</t>
        </is>
      </c>
      <c r="G74" s="30" t="n"/>
    </row>
    <row r="75">
      <c r="A75" s="67" t="n"/>
      <c r="B75" s="60" t="n"/>
      <c r="G75" s="30" t="n"/>
    </row>
    <row r="76">
      <c r="A76" s="67" t="inlineStr">
        <is>
          <t>Annualised Portfolio YTM* :</t>
        </is>
      </c>
      <c r="B76" s="61" t="n">
        <v>6.446070489039984</v>
      </c>
      <c r="G76" s="30" t="n"/>
    </row>
    <row r="77">
      <c r="A77" s="67" t="n"/>
      <c r="B77" s="60" t="n"/>
      <c r="G77" s="30" t="n"/>
    </row>
    <row r="78">
      <c r="A78" s="67" t="inlineStr">
        <is>
          <t>Macaulay Duration</t>
        </is>
      </c>
      <c r="B78" s="62" t="n">
        <v>1.3612</v>
      </c>
      <c r="G78" s="30" t="n"/>
    </row>
    <row r="79">
      <c r="A79" s="67" t="inlineStr">
        <is>
          <t>Residual Maturity</t>
        </is>
      </c>
      <c r="B79" s="62" t="n">
        <v>1.431673045682187</v>
      </c>
      <c r="G79" s="30" t="n"/>
    </row>
    <row r="80">
      <c r="A80" s="67" t="n"/>
      <c r="B80" s="60" t="n"/>
      <c r="G80" s="30" t="n"/>
    </row>
    <row r="81">
      <c r="A81" s="67" t="inlineStr">
        <is>
          <t xml:space="preserve">As on (Date) </t>
        </is>
      </c>
      <c r="B81" s="63" t="n">
        <v>45930</v>
      </c>
      <c r="G81" s="30" t="n"/>
    </row>
    <row r="82">
      <c r="A82" s="29" t="n"/>
      <c r="G82" s="30" t="n"/>
    </row>
    <row r="83">
      <c r="A83" s="47" t="inlineStr">
        <is>
          <t>Notes:</t>
        </is>
      </c>
      <c r="G83" s="30" t="n"/>
    </row>
    <row r="84">
      <c r="A84" s="48" t="inlineStr">
        <is>
          <t>1. Security in default beyond its maturiy date</t>
        </is>
      </c>
      <c r="B84" s="49" t="inlineStr">
        <is>
          <t>NIL</t>
        </is>
      </c>
      <c r="G84" s="30" t="n"/>
    </row>
    <row r="85">
      <c r="A85" s="29" t="inlineStr">
        <is>
          <t>2. Net Asset Value (Rs. per unit)</t>
        </is>
      </c>
      <c r="G85" s="30" t="n"/>
    </row>
    <row r="86">
      <c r="A86" s="29" t="inlineStr">
        <is>
          <t>Plan /option (Face Value 10)</t>
        </is>
      </c>
      <c r="B86" s="49" t="inlineStr">
        <is>
          <t>As on</t>
        </is>
      </c>
      <c r="C86" s="49" t="inlineStr">
        <is>
          <t>As on</t>
        </is>
      </c>
      <c r="G86" s="30" t="n"/>
    </row>
    <row r="87">
      <c r="A87" s="29" t="n"/>
      <c r="B87" s="50" t="n">
        <v>45747</v>
      </c>
      <c r="C87" s="50" t="n">
        <v>45930</v>
      </c>
      <c r="G87" s="30" t="n"/>
    </row>
    <row r="88">
      <c r="A88" s="29" t="inlineStr">
        <is>
          <t>Direct Plan Growth Option</t>
        </is>
      </c>
      <c r="B88" t="n">
        <v>12.1884</v>
      </c>
      <c r="C88" t="n">
        <v>12.6856</v>
      </c>
      <c r="G88" s="51" t="n"/>
    </row>
    <row r="89">
      <c r="A89" s="29" t="inlineStr">
        <is>
          <t>Direct Plan IDCW Option</t>
        </is>
      </c>
      <c r="B89" t="n">
        <v>12.1868</v>
      </c>
      <c r="C89" s="165" t="n">
        <v>12.684</v>
      </c>
      <c r="G89" s="51" t="n"/>
    </row>
    <row r="90">
      <c r="A90" s="29" t="inlineStr">
        <is>
          <t>Regular Plan Growth Option</t>
        </is>
      </c>
      <c r="B90" s="165" t="n">
        <v>12.108</v>
      </c>
      <c r="C90" t="n">
        <v>12.5893</v>
      </c>
      <c r="G90" s="51" t="n"/>
    </row>
    <row r="91">
      <c r="A91" s="29" t="inlineStr">
        <is>
          <t>Regular Plan IDCW Option</t>
        </is>
      </c>
      <c r="B91" t="n">
        <v>12.1086</v>
      </c>
      <c r="C91" t="n">
        <v>12.5899</v>
      </c>
      <c r="G91" s="51" t="n"/>
    </row>
    <row r="92">
      <c r="A92" s="29" t="n"/>
      <c r="G92" s="51" t="n"/>
    </row>
    <row r="93">
      <c r="A93" s="29" t="inlineStr">
        <is>
          <t xml:space="preserve">3. Total Dividend (Net) declared during the half year period </t>
        </is>
      </c>
      <c r="B93" s="49" t="inlineStr">
        <is>
          <t>NIL</t>
        </is>
      </c>
      <c r="G93" s="30" t="n"/>
    </row>
    <row r="94">
      <c r="A94" s="29" t="inlineStr">
        <is>
          <t>4. Bonus was declared during the half year period</t>
        </is>
      </c>
      <c r="B94" s="49" t="inlineStr">
        <is>
          <t>NIL</t>
        </is>
      </c>
      <c r="G94" s="30" t="n"/>
    </row>
    <row r="95">
      <c r="A95" s="48" t="inlineStr">
        <is>
          <t>5. Investment in Repo of Corporate Debt Securities as at September 30, 2025</t>
        </is>
      </c>
      <c r="B95" s="49" t="inlineStr">
        <is>
          <t>NIL</t>
        </is>
      </c>
      <c r="G95" s="30" t="n"/>
    </row>
    <row r="96">
      <c r="A96" s="48" t="inlineStr">
        <is>
          <t>6. Investment in foreign securities/ADRs/GDRs as at September 30,2025</t>
        </is>
      </c>
      <c r="B96" s="49" t="inlineStr">
        <is>
          <t>NIL</t>
        </is>
      </c>
      <c r="G96" s="30" t="n"/>
    </row>
    <row r="97">
      <c r="A97" s="29" t="inlineStr">
        <is>
          <t>7. Average Portfolio Maturity</t>
        </is>
      </c>
      <c r="B97" s="52">
        <f>B79</f>
        <v/>
      </c>
      <c r="G97" s="30" t="n"/>
    </row>
    <row r="98" ht="32.5" customHeight="1">
      <c r="A98" s="48" t="inlineStr">
        <is>
          <t>8. Total gross exposure to derivative instruments (excluding reversed positions) as at September 30, 2025 (Rs. in Lakhs)</t>
        </is>
      </c>
      <c r="B98" s="49" t="inlineStr">
        <is>
          <t>NIL</t>
        </is>
      </c>
      <c r="G98" s="30" t="n"/>
    </row>
    <row r="99" ht="29" customHeight="1">
      <c r="A99" s="48" t="inlineStr">
        <is>
          <t>9. Margin Deposits includes Margin money placed on derivatives other than margin money placed with bank</t>
        </is>
      </c>
      <c r="B99" s="49" t="inlineStr">
        <is>
          <t>NIL</t>
        </is>
      </c>
      <c r="G99" s="30" t="n"/>
    </row>
    <row r="100" ht="18.65" customHeight="1">
      <c r="A100" s="48" t="inlineStr">
        <is>
          <t>10. Value of investment made by other schemes under same management (Rs. In Lakhs)</t>
        </is>
      </c>
      <c r="B100" s="49" t="inlineStr">
        <is>
          <t>NIL</t>
        </is>
      </c>
      <c r="G100" s="30" t="n"/>
    </row>
    <row r="101">
      <c r="A101" s="48" t="inlineStr">
        <is>
          <t>11. Number of instance of deviation In valuation of securities</t>
        </is>
      </c>
      <c r="B101" s="49" t="inlineStr">
        <is>
          <t>NIL</t>
        </is>
      </c>
      <c r="G101" s="30" t="n"/>
    </row>
    <row r="102" ht="15" customHeight="1" thickBot="1">
      <c r="A102" s="54" t="inlineStr">
        <is>
          <t>12. Total value and percentage of illiquid equity shares / securities</t>
        </is>
      </c>
      <c r="B102" s="55" t="inlineStr">
        <is>
          <t>NIL</t>
        </is>
      </c>
      <c r="C102" s="56" t="n"/>
      <c r="D102" s="56" t="n"/>
      <c r="E102" s="56" t="n"/>
      <c r="F102" s="56" t="n"/>
      <c r="G102" s="57" t="n"/>
    </row>
    <row r="104" ht="70" customHeight="1">
      <c r="A104" s="177" t="inlineStr">
        <is>
          <t>Scheme Name</t>
        </is>
      </c>
      <c r="B104" s="177" t="inlineStr">
        <is>
          <t>Risk- O - Meter</t>
        </is>
      </c>
      <c r="C104" s="177" t="inlineStr">
        <is>
          <t>Benchmark of the Scheme</t>
        </is>
      </c>
      <c r="D104" s="177" t="inlineStr">
        <is>
          <t>Benchmark Risk-o-meter</t>
        </is>
      </c>
    </row>
    <row r="105" ht="70" customHeight="1">
      <c r="A105" s="177" t="inlineStr">
        <is>
          <t>Edelweiss NIFTY PSU Bond Plus SDL Apr 2027 50-50 Index Fund</t>
        </is>
      </c>
      <c r="B105" s="177" t="n"/>
      <c r="C105" s="177" t="inlineStr">
        <is>
          <t>Nifty PSU Bond Plus SDL Apr 2027 50:50 Index</t>
        </is>
      </c>
      <c r="D105" s="177" t="n"/>
      <c r="E105" t="inlineStr"/>
    </row>
  </sheetData>
  <mergeCells count="2">
    <mergeCell ref="A3:G3"/>
    <mergeCell ref="A4:G4"/>
  </mergeCells>
  <pageMargins left="0.7" right="0.7" top="0.75" bottom="0.75" header="0.3" footer="0.3"/>
  <pageSetup orientation="portrait" horizontalDpi="300" verticalDpi="300"/>
  <drawing xmlns:r="http://schemas.openxmlformats.org/officeDocument/2006/relationships" r:id="rId1"/>
</worksheet>
</file>

<file path=xl/worksheets/sheet62.xml><?xml version="1.0" encoding="utf-8"?>
<worksheet xmlns="http://schemas.openxmlformats.org/spreadsheetml/2006/main">
  <sheetPr>
    <outlinePr summaryBelow="1" summaryRight="1"/>
    <pageSetUpPr/>
  </sheetPr>
  <dimension ref="A1:I322"/>
  <sheetViews>
    <sheetView showGridLines="0" workbookViewId="0">
      <pane ySplit="6" topLeftCell="A7" activePane="bottomLeft" state="frozen"/>
      <selection activeCell="A7" sqref="A7"/>
      <selection pane="bottomLeft" activeCell="A7" sqref="A7"/>
    </sheetView>
  </sheetViews>
  <sheetFormatPr baseColWidth="8" defaultRowHeight="14.5"/>
  <cols>
    <col width="77.1796875" bestFit="1" customWidth="1" min="1" max="1"/>
    <col width="22" bestFit="1" customWidth="1" min="2" max="2"/>
    <col width="30" bestFit="1" customWidth="1" min="3" max="3"/>
    <col width="22" customWidth="1" min="4" max="4"/>
    <col width="16.453125" customWidth="1" min="5" max="5"/>
    <col width="22" customWidth="1" min="6" max="6"/>
    <col width="6.1796875" bestFit="1" customWidth="1" style="2" min="7" max="7"/>
    <col width="9.1796875" customWidth="1" style="2" min="10" max="10"/>
    <col width="70.26953125" bestFit="1" customWidth="1" min="12" max="12"/>
    <col width="10.81640625" bestFit="1" customWidth="1" min="13" max="13"/>
    <col width="10.54296875" bestFit="1" customWidth="1" min="14" max="14"/>
    <col width="12" bestFit="1" customWidth="1" min="15" max="15"/>
    <col width="12.54296875" customWidth="1" min="16" max="16"/>
  </cols>
  <sheetData>
    <row r="1">
      <c r="A1" s="85" t="inlineStr">
        <is>
          <t>Edelweiss Mutual Fund</t>
        </is>
      </c>
    </row>
    <row r="2" ht="29.5" customHeight="1" thickBot="1">
      <c r="A2" s="86" t="inlineStr">
        <is>
          <t xml:space="preserve">Edelweiss House, 10th Floor, Off. C.S.T. Road, Kalina, Santacruz (E), Mumbai 400098, Maharashtra  </t>
        </is>
      </c>
    </row>
    <row r="3" ht="36.75" customHeight="1">
      <c r="A3" s="148" t="inlineStr">
        <is>
          <t>PORTFOLIO STATEMENT OF EDELWEISS MULTI ASSET ALLOCATION FUND AS ON SEPTEMBER 30, 2025</t>
        </is>
      </c>
      <c r="B3" s="149" t="n"/>
      <c r="C3" s="149" t="n"/>
      <c r="D3" s="149" t="n"/>
      <c r="E3" s="149" t="n"/>
      <c r="F3" s="149" t="n"/>
      <c r="G3" s="150" t="n"/>
      <c r="H3" s="28">
        <f>HYPERLINK("[EDEL_HY Portfolio 30-Sep-2025 Final.xlsx]Index!A1","Index")</f>
        <v/>
      </c>
    </row>
    <row r="4" ht="19.5" customHeight="1">
      <c r="A4" s="151" t="inlineStr">
        <is>
          <t>(An open-ended scheme investing in Equity, Debt, Commodities and in units of REITs &amp; InvITs)</t>
        </is>
      </c>
      <c r="G4" s="51" t="n"/>
    </row>
    <row r="5">
      <c r="A5" s="29" t="n"/>
      <c r="G5" s="30" t="n"/>
    </row>
    <row r="6" ht="48" customHeight="1">
      <c r="A6" s="31" t="inlineStr">
        <is>
          <t>Name of the Instrument</t>
        </is>
      </c>
      <c r="B6" s="32" t="inlineStr">
        <is>
          <t>ISIN</t>
        </is>
      </c>
      <c r="C6" s="32" t="inlineStr">
        <is>
          <t>Rating/Industry</t>
        </is>
      </c>
      <c r="D6" s="152" t="inlineStr">
        <is>
          <t>Quantity</t>
        </is>
      </c>
      <c r="E6" s="34" t="inlineStr">
        <is>
          <t>Market/Fair Value(Rs. In Lacs)</t>
        </is>
      </c>
      <c r="F6" s="34" t="inlineStr">
        <is>
          <t>% to Net Assets</t>
        </is>
      </c>
      <c r="G6" s="35" t="inlineStr">
        <is>
          <t>YIELD</t>
        </is>
      </c>
    </row>
    <row r="7">
      <c r="A7" s="36" t="n"/>
      <c r="B7" s="16" t="n"/>
      <c r="C7" s="16" t="n"/>
      <c r="D7" s="153" t="n"/>
      <c r="E7" s="154" t="n"/>
      <c r="F7" s="155" t="n"/>
      <c r="G7" s="37" t="n"/>
    </row>
    <row r="8">
      <c r="A8" s="40" t="inlineStr">
        <is>
          <t>Equity &amp; Equity related</t>
        </is>
      </c>
      <c r="B8" s="17" t="n"/>
      <c r="C8" s="17" t="n"/>
      <c r="D8" s="156" t="n"/>
      <c r="E8" s="7" t="n"/>
      <c r="F8" s="8" t="n"/>
      <c r="G8" s="39" t="n"/>
    </row>
    <row r="9">
      <c r="A9" s="40" t="inlineStr">
        <is>
          <t>(a)Listed / Awaiting listing on Stock Exchanges</t>
        </is>
      </c>
      <c r="B9" s="17" t="n"/>
      <c r="C9" s="17" t="n"/>
      <c r="D9" s="156" t="n"/>
      <c r="E9" s="7" t="n"/>
      <c r="F9" s="8" t="n"/>
      <c r="G9" s="39" t="n"/>
    </row>
    <row r="10">
      <c r="A10" s="38" t="inlineStr">
        <is>
          <t>Reliance Industries Ltd.</t>
        </is>
      </c>
      <c r="B10" s="17" t="inlineStr">
        <is>
          <t>INE002A01018</t>
        </is>
      </c>
      <c r="C10" s="17" t="inlineStr">
        <is>
          <t>Petroleum Products</t>
        </is>
      </c>
      <c r="D10" s="156" t="n">
        <v>443500</v>
      </c>
      <c r="E10" s="7" t="n">
        <v>6049.34</v>
      </c>
      <c r="F10" s="8" t="n">
        <v>0.0259</v>
      </c>
      <c r="G10" s="39" t="n"/>
      <c r="H10" s="2" t="n"/>
    </row>
    <row r="11">
      <c r="A11" s="38" t="inlineStr">
        <is>
          <t>Axis Bank Ltd.</t>
        </is>
      </c>
      <c r="B11" s="17" t="inlineStr">
        <is>
          <t>INE238A01034</t>
        </is>
      </c>
      <c r="C11" s="17" t="inlineStr">
        <is>
          <t>Banks</t>
        </is>
      </c>
      <c r="D11" s="156" t="n">
        <v>501875</v>
      </c>
      <c r="E11" s="7" t="n">
        <v>5679.22</v>
      </c>
      <c r="F11" s="8" t="n">
        <v>0.0243</v>
      </c>
      <c r="G11" s="39" t="n"/>
      <c r="H11" s="2" t="n"/>
    </row>
    <row r="12">
      <c r="A12" s="38" t="inlineStr">
        <is>
          <t>Vodafone Idea Ltd.</t>
        </is>
      </c>
      <c r="B12" s="17" t="inlineStr">
        <is>
          <t>INE669E01016</t>
        </is>
      </c>
      <c r="C12" s="17" t="inlineStr">
        <is>
          <t>Telecom - Services</t>
        </is>
      </c>
      <c r="D12" s="156" t="n">
        <v>67257975</v>
      </c>
      <c r="E12" s="7" t="n">
        <v>5468.07</v>
      </c>
      <c r="F12" s="8" t="n">
        <v>0.0234</v>
      </c>
      <c r="G12" s="39" t="n"/>
      <c r="H12" s="2" t="n"/>
    </row>
    <row r="13">
      <c r="A13" s="38" t="inlineStr">
        <is>
          <t>HDFC Bank Ltd.</t>
        </is>
      </c>
      <c r="B13" s="17" t="inlineStr">
        <is>
          <t>INE040A01034</t>
        </is>
      </c>
      <c r="C13" s="17" t="inlineStr">
        <is>
          <t>Banks</t>
        </is>
      </c>
      <c r="D13" s="156" t="n">
        <v>479600</v>
      </c>
      <c r="E13" s="7" t="n">
        <v>4561</v>
      </c>
      <c r="F13" s="8" t="n">
        <v>0.0195</v>
      </c>
      <c r="G13" s="39" t="n"/>
      <c r="H13" s="2" t="n"/>
    </row>
    <row r="14">
      <c r="A14" s="38" t="inlineStr">
        <is>
          <t>Bharti Airtel Ltd.</t>
        </is>
      </c>
      <c r="B14" s="17" t="inlineStr">
        <is>
          <t>INE397D01024</t>
        </is>
      </c>
      <c r="C14" s="17" t="inlineStr">
        <is>
          <t>Telecom - Services</t>
        </is>
      </c>
      <c r="D14" s="156" t="n">
        <v>229900</v>
      </c>
      <c r="E14" s="7" t="n">
        <v>4318.44</v>
      </c>
      <c r="F14" s="8" t="n">
        <v>0.0185</v>
      </c>
      <c r="G14" s="39" t="n"/>
      <c r="H14" s="2" t="n"/>
    </row>
    <row r="15">
      <c r="A15" s="38" t="inlineStr">
        <is>
          <t>Eternal Ltd.</t>
        </is>
      </c>
      <c r="B15" s="17" t="inlineStr">
        <is>
          <t>INE758T01015</t>
        </is>
      </c>
      <c r="C15" s="17" t="inlineStr">
        <is>
          <t>Retailing</t>
        </is>
      </c>
      <c r="D15" s="156" t="n">
        <v>1282825</v>
      </c>
      <c r="E15" s="7" t="n">
        <v>4175.6</v>
      </c>
      <c r="F15" s="8" t="n">
        <v>0.0179</v>
      </c>
      <c r="G15" s="39" t="n"/>
      <c r="H15" s="2" t="n"/>
    </row>
    <row r="16">
      <c r="A16" s="38" t="inlineStr">
        <is>
          <t>State Bank of India</t>
        </is>
      </c>
      <c r="B16" s="17" t="inlineStr">
        <is>
          <t>INE062A01020</t>
        </is>
      </c>
      <c r="C16" s="17" t="inlineStr">
        <is>
          <t>Banks</t>
        </is>
      </c>
      <c r="D16" s="156" t="n">
        <v>381750</v>
      </c>
      <c r="E16" s="7" t="n">
        <v>3330.58</v>
      </c>
      <c r="F16" s="8" t="n">
        <v>0.0142</v>
      </c>
      <c r="G16" s="39" t="n"/>
      <c r="H16" s="2" t="n"/>
    </row>
    <row r="17">
      <c r="A17" s="38" t="inlineStr">
        <is>
          <t>Hindustan Aeronautics Ltd.</t>
        </is>
      </c>
      <c r="B17" s="17" t="inlineStr">
        <is>
          <t>INE066F01020</t>
        </is>
      </c>
      <c r="C17" s="17" t="inlineStr">
        <is>
          <t>Aerospace &amp; Defense</t>
        </is>
      </c>
      <c r="D17" s="156" t="n">
        <v>53400</v>
      </c>
      <c r="E17" s="7" t="n">
        <v>2534.63</v>
      </c>
      <c r="F17" s="8" t="n">
        <v>0.0108</v>
      </c>
      <c r="G17" s="39" t="n"/>
      <c r="H17" s="2" t="n"/>
    </row>
    <row r="18">
      <c r="A18" s="38" t="inlineStr">
        <is>
          <t>ICICI Bank Ltd.</t>
        </is>
      </c>
      <c r="B18" s="17" t="inlineStr">
        <is>
          <t>INE090A01021</t>
        </is>
      </c>
      <c r="C18" s="17" t="inlineStr">
        <is>
          <t>Banks</t>
        </is>
      </c>
      <c r="D18" s="156" t="n">
        <v>170800</v>
      </c>
      <c r="E18" s="7" t="n">
        <v>2302.38</v>
      </c>
      <c r="F18" s="8" t="n">
        <v>0.0098</v>
      </c>
      <c r="G18" s="39" t="n"/>
      <c r="H18" s="2" t="n"/>
    </row>
    <row r="19">
      <c r="A19" s="38" t="inlineStr">
        <is>
          <t>Mahindra &amp; Mahindra Ltd.</t>
        </is>
      </c>
      <c r="B19" s="17" t="inlineStr">
        <is>
          <t>INE101A01026</t>
        </is>
      </c>
      <c r="C19" s="17" t="inlineStr">
        <is>
          <t>Automobiles</t>
        </is>
      </c>
      <c r="D19" s="156" t="n">
        <v>58800</v>
      </c>
      <c r="E19" s="7" t="n">
        <v>2015.08</v>
      </c>
      <c r="F19" s="8" t="n">
        <v>0.0086</v>
      </c>
      <c r="G19" s="39" t="n"/>
      <c r="H19" s="2" t="n"/>
    </row>
    <row r="20">
      <c r="A20" s="38" t="inlineStr">
        <is>
          <t>Grasim Industries Ltd.</t>
        </is>
      </c>
      <c r="B20" s="17" t="inlineStr">
        <is>
          <t>INE047A01021</t>
        </is>
      </c>
      <c r="C20" s="17" t="inlineStr">
        <is>
          <t>Cement &amp; Cement Products</t>
        </is>
      </c>
      <c r="D20" s="156" t="n">
        <v>69750</v>
      </c>
      <c r="E20" s="7" t="n">
        <v>1922.94</v>
      </c>
      <c r="F20" s="8" t="n">
        <v>0.008200000000000001</v>
      </c>
      <c r="G20" s="39" t="n"/>
      <c r="H20" s="2" t="n"/>
    </row>
    <row r="21">
      <c r="A21" s="38" t="inlineStr">
        <is>
          <t>Coal India Ltd.</t>
        </is>
      </c>
      <c r="B21" s="17" t="inlineStr">
        <is>
          <t>INE522F01014</t>
        </is>
      </c>
      <c r="C21" s="17" t="inlineStr">
        <is>
          <t>Consumable Fuels</t>
        </is>
      </c>
      <c r="D21" s="156" t="n">
        <v>473850</v>
      </c>
      <c r="E21" s="7" t="n">
        <v>1847.78</v>
      </c>
      <c r="F21" s="8" t="n">
        <v>0.007900000000000001</v>
      </c>
      <c r="G21" s="39" t="n"/>
      <c r="H21" s="2" t="n"/>
    </row>
    <row r="22">
      <c r="A22" s="38" t="inlineStr">
        <is>
          <t>Adani Enterprises Ltd.</t>
        </is>
      </c>
      <c r="B22" s="17" t="inlineStr">
        <is>
          <t>INE423A01024</t>
        </is>
      </c>
      <c r="C22" s="17" t="inlineStr">
        <is>
          <t>Metals &amp; Minerals Trading</t>
        </is>
      </c>
      <c r="D22" s="156" t="n">
        <v>73500</v>
      </c>
      <c r="E22" s="7" t="n">
        <v>1841.84</v>
      </c>
      <c r="F22" s="8" t="n">
        <v>0.007900000000000001</v>
      </c>
      <c r="G22" s="39" t="n"/>
      <c r="H22" s="2" t="n"/>
    </row>
    <row r="23">
      <c r="A23" s="38" t="inlineStr">
        <is>
          <t>Bharat Electronics Ltd.</t>
        </is>
      </c>
      <c r="B23" s="17" t="inlineStr">
        <is>
          <t>INE263A01024</t>
        </is>
      </c>
      <c r="C23" s="17" t="inlineStr">
        <is>
          <t>Aerospace &amp; Defense</t>
        </is>
      </c>
      <c r="D23" s="156" t="n">
        <v>361950</v>
      </c>
      <c r="E23" s="7" t="n">
        <v>1462.1</v>
      </c>
      <c r="F23" s="8" t="n">
        <v>0.0063</v>
      </c>
      <c r="G23" s="39" t="n"/>
      <c r="H23" s="2" t="n"/>
    </row>
    <row r="24">
      <c r="A24" s="38" t="inlineStr">
        <is>
          <t>Ultratech Cement Ltd.</t>
        </is>
      </c>
      <c r="B24" s="17" t="inlineStr">
        <is>
          <t>INE481G01011</t>
        </is>
      </c>
      <c r="C24" s="17" t="inlineStr">
        <is>
          <t>Cement &amp; Cement Products</t>
        </is>
      </c>
      <c r="D24" s="156" t="n">
        <v>9100</v>
      </c>
      <c r="E24" s="7" t="n">
        <v>1112.2</v>
      </c>
      <c r="F24" s="8" t="n">
        <v>0.0048</v>
      </c>
      <c r="G24" s="39" t="n"/>
      <c r="H24" s="2" t="n"/>
    </row>
    <row r="25">
      <c r="A25" s="38" t="inlineStr">
        <is>
          <t>Jio Financial Services Ltd.</t>
        </is>
      </c>
      <c r="B25" s="17" t="inlineStr">
        <is>
          <t>INE758E01017</t>
        </is>
      </c>
      <c r="C25" s="17" t="inlineStr">
        <is>
          <t>Finance</t>
        </is>
      </c>
      <c r="D25" s="156" t="n">
        <v>368950</v>
      </c>
      <c r="E25" s="7" t="n">
        <v>1081.76</v>
      </c>
      <c r="F25" s="8" t="n">
        <v>0.0046</v>
      </c>
      <c r="G25" s="39" t="n"/>
      <c r="H25" s="2" t="n"/>
    </row>
    <row r="26">
      <c r="A26" s="38" t="inlineStr">
        <is>
          <t>Kotak Mahindra Bank Ltd.</t>
        </is>
      </c>
      <c r="B26" s="17" t="inlineStr">
        <is>
          <t>INE237A01028</t>
        </is>
      </c>
      <c r="C26" s="17" t="inlineStr">
        <is>
          <t>Banks</t>
        </is>
      </c>
      <c r="D26" s="156" t="n">
        <v>50400</v>
      </c>
      <c r="E26" s="7" t="n">
        <v>1004.32</v>
      </c>
      <c r="F26" s="8" t="n">
        <v>0.0043</v>
      </c>
      <c r="G26" s="39" t="n"/>
      <c r="H26" s="2" t="n"/>
    </row>
    <row r="27">
      <c r="A27" s="38" t="inlineStr">
        <is>
          <t>Tata Motors Ltd.</t>
        </is>
      </c>
      <c r="B27" s="17" t="inlineStr">
        <is>
          <t>INE155A01022</t>
        </is>
      </c>
      <c r="C27" s="17" t="inlineStr">
        <is>
          <t>Automobiles</t>
        </is>
      </c>
      <c r="D27" s="156" t="n">
        <v>146400</v>
      </c>
      <c r="E27" s="7" t="n">
        <v>995.8099999999999</v>
      </c>
      <c r="F27" s="8" t="n">
        <v>0.0043</v>
      </c>
      <c r="G27" s="39" t="n"/>
      <c r="H27" s="2" t="n"/>
    </row>
    <row r="28">
      <c r="A28" s="38" t="inlineStr">
        <is>
          <t>Marico Ltd.</t>
        </is>
      </c>
      <c r="B28" s="17" t="inlineStr">
        <is>
          <t>INE196A01026</t>
        </is>
      </c>
      <c r="C28" s="17" t="inlineStr">
        <is>
          <t>Agricultural Food &amp; other Products</t>
        </is>
      </c>
      <c r="D28" s="156" t="n">
        <v>130800</v>
      </c>
      <c r="E28" s="7" t="n">
        <v>912.2</v>
      </c>
      <c r="F28" s="8" t="n">
        <v>0.0039</v>
      </c>
      <c r="G28" s="39" t="n"/>
      <c r="H28" s="2" t="n"/>
    </row>
    <row r="29">
      <c r="A29" s="38" t="inlineStr">
        <is>
          <t>Hindalco Industries Ltd.</t>
        </is>
      </c>
      <c r="B29" s="17" t="inlineStr">
        <is>
          <t>INE038A01020</t>
        </is>
      </c>
      <c r="C29" s="17" t="inlineStr">
        <is>
          <t>Non - Ferrous Metals</t>
        </is>
      </c>
      <c r="D29" s="156" t="n">
        <v>116200</v>
      </c>
      <c r="E29" s="7" t="n">
        <v>885.39</v>
      </c>
      <c r="F29" s="8" t="n">
        <v>0.0038</v>
      </c>
      <c r="G29" s="39" t="n"/>
      <c r="H29" s="2" t="n"/>
    </row>
    <row r="30">
      <c r="A30" s="38" t="inlineStr">
        <is>
          <t>IndusInd Bank Ltd.</t>
        </is>
      </c>
      <c r="B30" s="17" t="inlineStr">
        <is>
          <t>INE095A01012</t>
        </is>
      </c>
      <c r="C30" s="17" t="inlineStr">
        <is>
          <t>Banks</t>
        </is>
      </c>
      <c r="D30" s="156" t="n">
        <v>111300</v>
      </c>
      <c r="E30" s="7" t="n">
        <v>818.67</v>
      </c>
      <c r="F30" s="8" t="n">
        <v>0.0035</v>
      </c>
      <c r="G30" s="39" t="n"/>
      <c r="H30" s="2" t="n"/>
    </row>
    <row r="31">
      <c r="A31" s="38" t="inlineStr">
        <is>
          <t>Max Healthcare Institute Ltd.</t>
        </is>
      </c>
      <c r="B31" s="17" t="inlineStr">
        <is>
          <t>INE027H01010</t>
        </is>
      </c>
      <c r="C31" s="17" t="inlineStr">
        <is>
          <t>Healthcare Services</t>
        </is>
      </c>
      <c r="D31" s="156" t="n">
        <v>55650</v>
      </c>
      <c r="E31" s="7" t="n">
        <v>620.33</v>
      </c>
      <c r="F31" s="8" t="n">
        <v>0.0027</v>
      </c>
      <c r="G31" s="39" t="n"/>
      <c r="H31" s="2" t="n"/>
    </row>
    <row r="32">
      <c r="A32" s="38" t="inlineStr">
        <is>
          <t>Sammaan Capital Ltd.</t>
        </is>
      </c>
      <c r="B32" s="17" t="inlineStr">
        <is>
          <t>INE148I01020</t>
        </is>
      </c>
      <c r="C32" s="17" t="inlineStr">
        <is>
          <t>Finance</t>
        </is>
      </c>
      <c r="D32" s="156" t="n">
        <v>374100</v>
      </c>
      <c r="E32" s="7" t="n">
        <v>601.78</v>
      </c>
      <c r="F32" s="8" t="n">
        <v>0.0026</v>
      </c>
      <c r="G32" s="39" t="n"/>
      <c r="H32" s="2" t="n"/>
    </row>
    <row r="33">
      <c r="A33" s="38" t="inlineStr">
        <is>
          <t>Shriram Finance Ltd.</t>
        </is>
      </c>
      <c r="B33" s="17" t="inlineStr">
        <is>
          <t>INE721A01047</t>
        </is>
      </c>
      <c r="C33" s="17" t="inlineStr">
        <is>
          <t>Finance</t>
        </is>
      </c>
      <c r="D33" s="156" t="n">
        <v>94875</v>
      </c>
      <c r="E33" s="7" t="n">
        <v>584.52</v>
      </c>
      <c r="F33" s="8" t="n">
        <v>0.0025</v>
      </c>
      <c r="G33" s="39" t="n"/>
      <c r="H33" s="2" t="n"/>
    </row>
    <row r="34">
      <c r="A34" s="38" t="inlineStr">
        <is>
          <t>Bajaj Finance Ltd.</t>
        </is>
      </c>
      <c r="B34" s="17" t="inlineStr">
        <is>
          <t>INE296A01032</t>
        </is>
      </c>
      <c r="C34" s="17" t="inlineStr">
        <is>
          <t>Finance</t>
        </is>
      </c>
      <c r="D34" s="156" t="n">
        <v>54750</v>
      </c>
      <c r="E34" s="7" t="n">
        <v>546.9</v>
      </c>
      <c r="F34" s="8" t="n">
        <v>0.0023</v>
      </c>
      <c r="G34" s="39" t="n"/>
      <c r="H34" s="2" t="n"/>
    </row>
    <row r="35">
      <c r="A35" s="38" t="inlineStr">
        <is>
          <t>Titan Company Ltd.</t>
        </is>
      </c>
      <c r="B35" s="17" t="inlineStr">
        <is>
          <t>INE280A01028</t>
        </is>
      </c>
      <c r="C35" s="17" t="inlineStr">
        <is>
          <t>Consumer Durables</t>
        </is>
      </c>
      <c r="D35" s="156" t="n">
        <v>14525</v>
      </c>
      <c r="E35" s="7" t="n">
        <v>489.06</v>
      </c>
      <c r="F35" s="8" t="n">
        <v>0.0021</v>
      </c>
      <c r="G35" s="39" t="n"/>
      <c r="H35" s="2" t="n"/>
    </row>
    <row r="36">
      <c r="A36" s="38" t="inlineStr">
        <is>
          <t>Canara Bank</t>
        </is>
      </c>
      <c r="B36" s="17" t="inlineStr">
        <is>
          <t>INE476A01022</t>
        </is>
      </c>
      <c r="C36" s="17" t="inlineStr">
        <is>
          <t>Banks</t>
        </is>
      </c>
      <c r="D36" s="156" t="n">
        <v>391500</v>
      </c>
      <c r="E36" s="7" t="n">
        <v>484.32</v>
      </c>
      <c r="F36" s="8" t="n">
        <v>0.0021</v>
      </c>
      <c r="G36" s="39" t="n"/>
      <c r="H36" s="2" t="n"/>
    </row>
    <row r="37">
      <c r="A37" s="38" t="inlineStr">
        <is>
          <t>Adani Ports &amp; Special Economic Zone Ltd.</t>
        </is>
      </c>
      <c r="B37" s="17" t="inlineStr">
        <is>
          <t>INE742F01042</t>
        </is>
      </c>
      <c r="C37" s="17" t="inlineStr">
        <is>
          <t>Transport Infrastructure</t>
        </is>
      </c>
      <c r="D37" s="156" t="n">
        <v>31350</v>
      </c>
      <c r="E37" s="7" t="n">
        <v>440</v>
      </c>
      <c r="F37" s="8" t="n">
        <v>0.0019</v>
      </c>
      <c r="G37" s="39" t="n"/>
      <c r="H37" s="2" t="n"/>
    </row>
    <row r="38">
      <c r="A38" s="38" t="inlineStr">
        <is>
          <t>The Federal Bank Ltd.</t>
        </is>
      </c>
      <c r="B38" s="17" t="inlineStr">
        <is>
          <t>INE171A01029</t>
        </is>
      </c>
      <c r="C38" s="17" t="inlineStr">
        <is>
          <t>Banks</t>
        </is>
      </c>
      <c r="D38" s="156" t="n">
        <v>225000</v>
      </c>
      <c r="E38" s="7" t="n">
        <v>434.09</v>
      </c>
      <c r="F38" s="8" t="n">
        <v>0.0019</v>
      </c>
      <c r="G38" s="39" t="n"/>
      <c r="H38" s="2" t="n"/>
    </row>
    <row r="39">
      <c r="A39" s="38" t="inlineStr">
        <is>
          <t>HCL Technologies Ltd.</t>
        </is>
      </c>
      <c r="B39" s="17" t="inlineStr">
        <is>
          <t>INE860A01027</t>
        </is>
      </c>
      <c r="C39" s="17" t="inlineStr">
        <is>
          <t>IT - Software</t>
        </is>
      </c>
      <c r="D39" s="156" t="n">
        <v>31150</v>
      </c>
      <c r="E39" s="7" t="n">
        <v>431.46</v>
      </c>
      <c r="F39" s="8" t="n">
        <v>0.0018</v>
      </c>
      <c r="G39" s="39" t="n"/>
      <c r="H39" s="2" t="n"/>
    </row>
    <row r="40">
      <c r="A40" s="38" t="inlineStr">
        <is>
          <t>RBL Bank Ltd.</t>
        </is>
      </c>
      <c r="B40" s="17" t="inlineStr">
        <is>
          <t>INE976G01028</t>
        </is>
      </c>
      <c r="C40" s="17" t="inlineStr">
        <is>
          <t>Banks</t>
        </is>
      </c>
      <c r="D40" s="156" t="n">
        <v>139700</v>
      </c>
      <c r="E40" s="7" t="n">
        <v>387.32</v>
      </c>
      <c r="F40" s="8" t="n">
        <v>0.0017</v>
      </c>
      <c r="G40" s="39" t="n"/>
      <c r="H40" s="2" t="n"/>
    </row>
    <row r="41">
      <c r="A41" s="38" t="inlineStr">
        <is>
          <t>Hindustan Petroleum Corporation Ltd.</t>
        </is>
      </c>
      <c r="B41" s="17" t="inlineStr">
        <is>
          <t>INE094A01015</t>
        </is>
      </c>
      <c r="C41" s="17" t="inlineStr">
        <is>
          <t>Petroleum Products</t>
        </is>
      </c>
      <c r="D41" s="156" t="n">
        <v>81000</v>
      </c>
      <c r="E41" s="7" t="n">
        <v>359.15</v>
      </c>
      <c r="F41" s="8" t="n">
        <v>0.0015</v>
      </c>
      <c r="G41" s="39" t="n"/>
      <c r="H41" s="2" t="n"/>
    </row>
    <row r="42">
      <c r="A42" s="38" t="inlineStr">
        <is>
          <t>PB Fintech Ltd.</t>
        </is>
      </c>
      <c r="B42" s="17" t="inlineStr">
        <is>
          <t>INE417T01026</t>
        </is>
      </c>
      <c r="C42" s="17" t="inlineStr">
        <is>
          <t>Financial Technology (Fintech)</t>
        </is>
      </c>
      <c r="D42" s="156" t="n">
        <v>20300</v>
      </c>
      <c r="E42" s="7" t="n">
        <v>345.51</v>
      </c>
      <c r="F42" s="8" t="n">
        <v>0.0015</v>
      </c>
      <c r="G42" s="39" t="n"/>
      <c r="H42" s="2" t="n"/>
    </row>
    <row r="43">
      <c r="A43" s="38" t="inlineStr">
        <is>
          <t>Lupin Ltd.</t>
        </is>
      </c>
      <c r="B43" s="17" t="inlineStr">
        <is>
          <t>INE326A01037</t>
        </is>
      </c>
      <c r="C43" s="17" t="inlineStr">
        <is>
          <t>Pharmaceuticals &amp; Biotechnology</t>
        </is>
      </c>
      <c r="D43" s="156" t="n">
        <v>17425</v>
      </c>
      <c r="E43" s="7" t="n">
        <v>333.04</v>
      </c>
      <c r="F43" s="8" t="n">
        <v>0.0014</v>
      </c>
      <c r="G43" s="39" t="n"/>
      <c r="H43" s="2" t="n"/>
    </row>
    <row r="44">
      <c r="A44" s="38" t="inlineStr">
        <is>
          <t>JSW Steel Ltd.</t>
        </is>
      </c>
      <c r="B44" s="17" t="inlineStr">
        <is>
          <t>INE019A01038</t>
        </is>
      </c>
      <c r="C44" s="17" t="inlineStr">
        <is>
          <t>Ferrous Metals</t>
        </is>
      </c>
      <c r="D44" s="156" t="n">
        <v>29025</v>
      </c>
      <c r="E44" s="7" t="n">
        <v>331.67</v>
      </c>
      <c r="F44" s="8" t="n">
        <v>0.0014</v>
      </c>
      <c r="G44" s="39" t="n"/>
      <c r="H44" s="2" t="n"/>
    </row>
    <row r="45">
      <c r="A45" s="38" t="inlineStr">
        <is>
          <t>Adani Energy Solutions Ltd.</t>
        </is>
      </c>
      <c r="B45" s="17" t="inlineStr">
        <is>
          <t>INE931S01010</t>
        </is>
      </c>
      <c r="C45" s="17" t="inlineStr">
        <is>
          <t>Power</t>
        </is>
      </c>
      <c r="D45" s="156" t="n">
        <v>37800</v>
      </c>
      <c r="E45" s="7" t="n">
        <v>329.71</v>
      </c>
      <c r="F45" s="8" t="n">
        <v>0.0014</v>
      </c>
      <c r="G45" s="39" t="n"/>
      <c r="H45" s="2" t="n"/>
    </row>
    <row r="46">
      <c r="A46" s="38" t="inlineStr">
        <is>
          <t>Tata Steel Ltd.</t>
        </is>
      </c>
      <c r="B46" s="17" t="inlineStr">
        <is>
          <t>INE081A01020</t>
        </is>
      </c>
      <c r="C46" s="17" t="inlineStr">
        <is>
          <t>Ferrous Metals</t>
        </is>
      </c>
      <c r="D46" s="156" t="n">
        <v>192500</v>
      </c>
      <c r="E46" s="7" t="n">
        <v>324.88</v>
      </c>
      <c r="F46" s="8" t="n">
        <v>0.0014</v>
      </c>
      <c r="G46" s="39" t="n"/>
      <c r="H46" s="2" t="n"/>
    </row>
    <row r="47">
      <c r="A47" s="38" t="inlineStr">
        <is>
          <t>Steel Authority of India Ltd.</t>
        </is>
      </c>
      <c r="B47" s="17" t="inlineStr">
        <is>
          <t>INE114A01011</t>
        </is>
      </c>
      <c r="C47" s="17" t="inlineStr">
        <is>
          <t>Ferrous Metals</t>
        </is>
      </c>
      <c r="D47" s="156" t="n">
        <v>220900</v>
      </c>
      <c r="E47" s="7" t="n">
        <v>297.07</v>
      </c>
      <c r="F47" s="8" t="n">
        <v>0.0013</v>
      </c>
      <c r="G47" s="39" t="n"/>
      <c r="H47" s="2" t="n"/>
    </row>
    <row r="48">
      <c r="A48" s="38" t="inlineStr">
        <is>
          <t>Cummins India Ltd.</t>
        </is>
      </c>
      <c r="B48" s="17" t="inlineStr">
        <is>
          <t>INE298A01020</t>
        </is>
      </c>
      <c r="C48" s="17" t="inlineStr">
        <is>
          <t>Industrial Products</t>
        </is>
      </c>
      <c r="D48" s="156" t="n">
        <v>7000</v>
      </c>
      <c r="E48" s="7" t="n">
        <v>274.86</v>
      </c>
      <c r="F48" s="8" t="n">
        <v>0.0012</v>
      </c>
      <c r="G48" s="39" t="n"/>
      <c r="H48" s="2" t="n"/>
    </row>
    <row r="49">
      <c r="A49" s="38" t="inlineStr">
        <is>
          <t>HDFC Life Insurance Company Ltd.</t>
        </is>
      </c>
      <c r="B49" s="17" t="inlineStr">
        <is>
          <t>INE795G01014</t>
        </is>
      </c>
      <c r="C49" s="17" t="inlineStr">
        <is>
          <t>Insurance</t>
        </is>
      </c>
      <c r="D49" s="156" t="n">
        <v>36300</v>
      </c>
      <c r="E49" s="7" t="n">
        <v>274.59</v>
      </c>
      <c r="F49" s="8" t="n">
        <v>0.0012</v>
      </c>
      <c r="G49" s="39" t="n"/>
      <c r="H49" s="2" t="n"/>
    </row>
    <row r="50">
      <c r="A50" s="38" t="inlineStr">
        <is>
          <t>JSW Energy Ltd.</t>
        </is>
      </c>
      <c r="B50" s="17" t="inlineStr">
        <is>
          <t>INE121E01018</t>
        </is>
      </c>
      <c r="C50" s="17" t="inlineStr">
        <is>
          <t>Power</t>
        </is>
      </c>
      <c r="D50" s="156" t="n">
        <v>50000</v>
      </c>
      <c r="E50" s="7" t="n">
        <v>265.43</v>
      </c>
      <c r="F50" s="8" t="n">
        <v>0.0011</v>
      </c>
      <c r="G50" s="39" t="n"/>
      <c r="H50" s="2" t="n"/>
    </row>
    <row r="51">
      <c r="A51" s="38" t="inlineStr">
        <is>
          <t>Cipla Ltd.</t>
        </is>
      </c>
      <c r="B51" s="17" t="inlineStr">
        <is>
          <t>INE059A01026</t>
        </is>
      </c>
      <c r="C51" s="17" t="inlineStr">
        <is>
          <t>Pharmaceuticals &amp; Biotechnology</t>
        </is>
      </c>
      <c r="D51" s="156" t="n">
        <v>17625</v>
      </c>
      <c r="E51" s="7" t="n">
        <v>264.96</v>
      </c>
      <c r="F51" s="8" t="n">
        <v>0.0011</v>
      </c>
      <c r="G51" s="39" t="n"/>
      <c r="H51" s="2" t="n"/>
    </row>
    <row r="52">
      <c r="A52" s="38" t="inlineStr">
        <is>
          <t>Polycab India Ltd.</t>
        </is>
      </c>
      <c r="B52" s="17" t="inlineStr">
        <is>
          <t>INE455K01017</t>
        </is>
      </c>
      <c r="C52" s="17" t="inlineStr">
        <is>
          <t>Industrial Products</t>
        </is>
      </c>
      <c r="D52" s="156" t="n">
        <v>3625</v>
      </c>
      <c r="E52" s="7" t="n">
        <v>264.12</v>
      </c>
      <c r="F52" s="8" t="n">
        <v>0.0011</v>
      </c>
      <c r="G52" s="39" t="n"/>
      <c r="H52" s="2" t="n"/>
    </row>
    <row r="53">
      <c r="A53" s="38" t="inlineStr">
        <is>
          <t>Divi's Laboratories Ltd.</t>
        </is>
      </c>
      <c r="B53" s="17" t="inlineStr">
        <is>
          <t>INE361B01024</t>
        </is>
      </c>
      <c r="C53" s="17" t="inlineStr">
        <is>
          <t>Pharmaceuticals &amp; Biotechnology</t>
        </is>
      </c>
      <c r="D53" s="156" t="n">
        <v>4600</v>
      </c>
      <c r="E53" s="7" t="n">
        <v>261.72</v>
      </c>
      <c r="F53" s="8" t="n">
        <v>0.0011</v>
      </c>
      <c r="G53" s="39" t="n"/>
      <c r="H53" s="2" t="n"/>
    </row>
    <row r="54">
      <c r="A54" s="38" t="inlineStr">
        <is>
          <t>Power Finance Corporation Ltd.</t>
        </is>
      </c>
      <c r="B54" s="17" t="inlineStr">
        <is>
          <t>INE134E01011</t>
        </is>
      </c>
      <c r="C54" s="17" t="inlineStr">
        <is>
          <t>Finance</t>
        </is>
      </c>
      <c r="D54" s="156" t="n">
        <v>62400</v>
      </c>
      <c r="E54" s="7" t="n">
        <v>256</v>
      </c>
      <c r="F54" s="8" t="n">
        <v>0.0011</v>
      </c>
      <c r="G54" s="39" t="n"/>
      <c r="H54" s="2" t="n"/>
    </row>
    <row r="55">
      <c r="A55" s="38" t="inlineStr">
        <is>
          <t>Oil &amp; Natural Gas Corporation Ltd.</t>
        </is>
      </c>
      <c r="B55" s="17" t="inlineStr">
        <is>
          <t>INE213A01029</t>
        </is>
      </c>
      <c r="C55" s="17" t="inlineStr">
        <is>
          <t>Oil</t>
        </is>
      </c>
      <c r="D55" s="156" t="n">
        <v>105750</v>
      </c>
      <c r="E55" s="7" t="n">
        <v>253.27</v>
      </c>
      <c r="F55" s="8" t="n">
        <v>0.0011</v>
      </c>
      <c r="G55" s="39" t="n"/>
      <c r="H55" s="2" t="n"/>
    </row>
    <row r="56">
      <c r="A56" s="38" t="inlineStr">
        <is>
          <t>Persistent Systems Ltd.</t>
        </is>
      </c>
      <c r="B56" s="17" t="inlineStr">
        <is>
          <t>INE262H01021</t>
        </is>
      </c>
      <c r="C56" s="17" t="inlineStr">
        <is>
          <t>IT - Software</t>
        </is>
      </c>
      <c r="D56" s="156" t="n">
        <v>4800</v>
      </c>
      <c r="E56" s="7" t="n">
        <v>231.48</v>
      </c>
      <c r="F56" s="8" t="n">
        <v>0.001</v>
      </c>
      <c r="G56" s="39" t="n"/>
      <c r="H56" s="2" t="n"/>
    </row>
    <row r="57">
      <c r="A57" s="38" t="inlineStr">
        <is>
          <t>Indian Railway Catering &amp;Tou. Corp. Ltd.</t>
        </is>
      </c>
      <c r="B57" s="17" t="inlineStr">
        <is>
          <t>INE335Y01020</t>
        </is>
      </c>
      <c r="C57" s="17" t="inlineStr">
        <is>
          <t>Leisure Services</t>
        </is>
      </c>
      <c r="D57" s="156" t="n">
        <v>32375</v>
      </c>
      <c r="E57" s="7" t="n">
        <v>226.75</v>
      </c>
      <c r="F57" s="8" t="n">
        <v>0.001</v>
      </c>
      <c r="G57" s="39" t="n"/>
      <c r="H57" s="2" t="n"/>
    </row>
    <row r="58">
      <c r="A58" s="38" t="inlineStr">
        <is>
          <t>Mphasis Ltd.</t>
        </is>
      </c>
      <c r="B58" s="17" t="inlineStr">
        <is>
          <t>INE356A01018</t>
        </is>
      </c>
      <c r="C58" s="17" t="inlineStr">
        <is>
          <t>IT - Software</t>
        </is>
      </c>
      <c r="D58" s="156" t="n">
        <v>8525</v>
      </c>
      <c r="E58" s="7" t="n">
        <v>226.32</v>
      </c>
      <c r="F58" s="8" t="n">
        <v>0.001</v>
      </c>
      <c r="G58" s="39" t="n"/>
      <c r="H58" s="2" t="n"/>
    </row>
    <row r="59">
      <c r="A59" s="38" t="inlineStr">
        <is>
          <t>Prestige Estates Projects Ltd.</t>
        </is>
      </c>
      <c r="B59" s="17" t="inlineStr">
        <is>
          <t>INE811K01011</t>
        </is>
      </c>
      <c r="C59" s="17" t="inlineStr">
        <is>
          <t>Realty</t>
        </is>
      </c>
      <c r="D59" s="156" t="n">
        <v>14400</v>
      </c>
      <c r="E59" s="7" t="n">
        <v>217.45</v>
      </c>
      <c r="F59" s="8" t="n">
        <v>0.0009</v>
      </c>
      <c r="G59" s="39" t="n"/>
      <c r="H59" s="2" t="n"/>
    </row>
    <row r="60">
      <c r="A60" s="38" t="inlineStr">
        <is>
          <t>Computer Age Management Services Ltd.</t>
        </is>
      </c>
      <c r="B60" s="17" t="inlineStr">
        <is>
          <t>INE596I01012</t>
        </is>
      </c>
      <c r="C60" s="17" t="inlineStr">
        <is>
          <t>Capital Markets</t>
        </is>
      </c>
      <c r="D60" s="156" t="n">
        <v>5700</v>
      </c>
      <c r="E60" s="7" t="n">
        <v>214.24</v>
      </c>
      <c r="F60" s="8" t="n">
        <v>0.0009</v>
      </c>
      <c r="G60" s="39" t="n"/>
      <c r="H60" s="2" t="n"/>
    </row>
    <row r="61">
      <c r="A61" s="38" t="inlineStr">
        <is>
          <t>Larsen &amp; Toubro Ltd.</t>
        </is>
      </c>
      <c r="B61" s="17" t="inlineStr">
        <is>
          <t>INE018A01030</t>
        </is>
      </c>
      <c r="C61" s="17" t="inlineStr">
        <is>
          <t>Construction</t>
        </is>
      </c>
      <c r="D61" s="156" t="n">
        <v>5600</v>
      </c>
      <c r="E61" s="7" t="n">
        <v>204.9</v>
      </c>
      <c r="F61" s="8" t="n">
        <v>0.0009</v>
      </c>
      <c r="G61" s="39" t="n"/>
      <c r="H61" s="2" t="n"/>
    </row>
    <row r="62">
      <c r="A62" s="38" t="inlineStr">
        <is>
          <t>National Aluminium Company Ltd.</t>
        </is>
      </c>
      <c r="B62" s="17" t="inlineStr">
        <is>
          <t>INE139A01034</t>
        </is>
      </c>
      <c r="C62" s="17" t="inlineStr">
        <is>
          <t>Non - Ferrous Metals</t>
        </is>
      </c>
      <c r="D62" s="156" t="n">
        <v>93750</v>
      </c>
      <c r="E62" s="7" t="n">
        <v>200.5</v>
      </c>
      <c r="F62" s="8" t="n">
        <v>0.0009</v>
      </c>
      <c r="G62" s="39" t="n"/>
      <c r="H62" s="2" t="n"/>
    </row>
    <row r="63">
      <c r="A63" s="38" t="inlineStr">
        <is>
          <t>Bank of Baroda</t>
        </is>
      </c>
      <c r="B63" s="17" t="inlineStr">
        <is>
          <t>INE028A01039</t>
        </is>
      </c>
      <c r="C63" s="17" t="inlineStr">
        <is>
          <t>Banks</t>
        </is>
      </c>
      <c r="D63" s="156" t="n">
        <v>73125</v>
      </c>
      <c r="E63" s="7" t="n">
        <v>189.06</v>
      </c>
      <c r="F63" s="8" t="n">
        <v>0.0008</v>
      </c>
      <c r="G63" s="39" t="n"/>
      <c r="H63" s="2" t="n"/>
    </row>
    <row r="64">
      <c r="A64" s="38" t="inlineStr">
        <is>
          <t>Pidilite Industries Ltd.</t>
        </is>
      </c>
      <c r="B64" s="17" t="inlineStr">
        <is>
          <t>INE318A01026</t>
        </is>
      </c>
      <c r="C64" s="17" t="inlineStr">
        <is>
          <t>Chemicals &amp; Petrochemicals</t>
        </is>
      </c>
      <c r="D64" s="156" t="n">
        <v>12500</v>
      </c>
      <c r="E64" s="7" t="n">
        <v>183.5</v>
      </c>
      <c r="F64" s="8" t="n">
        <v>0.0008</v>
      </c>
      <c r="G64" s="39" t="n"/>
      <c r="H64" s="2" t="n"/>
    </row>
    <row r="65">
      <c r="A65" s="38" t="inlineStr">
        <is>
          <t>Oberoi Realty Ltd.</t>
        </is>
      </c>
      <c r="B65" s="17" t="inlineStr">
        <is>
          <t>INE093I01010</t>
        </is>
      </c>
      <c r="C65" s="17" t="inlineStr">
        <is>
          <t>Realty</t>
        </is>
      </c>
      <c r="D65" s="156" t="n">
        <v>11200</v>
      </c>
      <c r="E65" s="7" t="n">
        <v>177.2</v>
      </c>
      <c r="F65" s="8" t="n">
        <v>0.0008</v>
      </c>
      <c r="G65" s="39" t="n"/>
      <c r="H65" s="2" t="n"/>
    </row>
    <row r="66">
      <c r="A66" s="38" t="inlineStr">
        <is>
          <t>CG Power and Industrial Solutions Ltd.</t>
        </is>
      </c>
      <c r="B66" s="17" t="inlineStr">
        <is>
          <t>INE067A01029</t>
        </is>
      </c>
      <c r="C66" s="17" t="inlineStr">
        <is>
          <t>Electrical Equipment</t>
        </is>
      </c>
      <c r="D66" s="156" t="n">
        <v>23800</v>
      </c>
      <c r="E66" s="7" t="n">
        <v>176.35</v>
      </c>
      <c r="F66" s="8" t="n">
        <v>0.0008</v>
      </c>
      <c r="G66" s="39" t="n"/>
      <c r="H66" s="2" t="n"/>
    </row>
    <row r="67">
      <c r="A67" s="38" t="inlineStr">
        <is>
          <t>Tata Consultancy Services Ltd.</t>
        </is>
      </c>
      <c r="B67" s="17" t="inlineStr">
        <is>
          <t>INE467B01029</t>
        </is>
      </c>
      <c r="C67" s="17" t="inlineStr">
        <is>
          <t>IT - Software</t>
        </is>
      </c>
      <c r="D67" s="156" t="n">
        <v>5075</v>
      </c>
      <c r="E67" s="7" t="n">
        <v>146.59</v>
      </c>
      <c r="F67" s="8" t="n">
        <v>0.0005999999999999999</v>
      </c>
      <c r="G67" s="39" t="n"/>
      <c r="H67" s="2" t="n"/>
    </row>
    <row r="68">
      <c r="A68" s="38" t="inlineStr">
        <is>
          <t>Hindustan Unilever Ltd.</t>
        </is>
      </c>
      <c r="B68" s="17" t="inlineStr">
        <is>
          <t>INE030A01027</t>
        </is>
      </c>
      <c r="C68" s="17" t="inlineStr">
        <is>
          <t>Diversified FMCG</t>
        </is>
      </c>
      <c r="D68" s="156" t="n">
        <v>5700</v>
      </c>
      <c r="E68" s="7" t="n">
        <v>143.32</v>
      </c>
      <c r="F68" s="8" t="n">
        <v>0.0005999999999999999</v>
      </c>
      <c r="G68" s="39" t="n"/>
      <c r="H68" s="2" t="n"/>
    </row>
    <row r="69">
      <c r="A69" s="38" t="inlineStr">
        <is>
          <t>Bharat Heavy Electricals Ltd.</t>
        </is>
      </c>
      <c r="B69" s="17" t="inlineStr">
        <is>
          <t>INE257A01026</t>
        </is>
      </c>
      <c r="C69" s="17" t="inlineStr">
        <is>
          <t>Electrical Equipment</t>
        </is>
      </c>
      <c r="D69" s="156" t="n">
        <v>49875</v>
      </c>
      <c r="E69" s="7" t="n">
        <v>118.93</v>
      </c>
      <c r="F69" s="8" t="n">
        <v>0.0005</v>
      </c>
      <c r="G69" s="39" t="n"/>
      <c r="H69" s="2" t="n"/>
    </row>
    <row r="70">
      <c r="A70" s="38" t="inlineStr">
        <is>
          <t>NMDC Ltd.</t>
        </is>
      </c>
      <c r="B70" s="17" t="inlineStr">
        <is>
          <t>INE584A01023</t>
        </is>
      </c>
      <c r="C70" s="17" t="inlineStr">
        <is>
          <t>Minerals &amp; Mining</t>
        </is>
      </c>
      <c r="D70" s="156" t="n">
        <v>135000</v>
      </c>
      <c r="E70" s="7" t="n">
        <v>103.07</v>
      </c>
      <c r="F70" s="8" t="n">
        <v>0.0004</v>
      </c>
      <c r="G70" s="39" t="n"/>
      <c r="H70" s="2" t="n"/>
    </row>
    <row r="71">
      <c r="A71" s="38" t="inlineStr">
        <is>
          <t>IDFC First Bank Ltd.</t>
        </is>
      </c>
      <c r="B71" s="17" t="inlineStr">
        <is>
          <t>INE092T01019</t>
        </is>
      </c>
      <c r="C71" s="17" t="inlineStr">
        <is>
          <t>Banks</t>
        </is>
      </c>
      <c r="D71" s="156" t="n">
        <v>139125</v>
      </c>
      <c r="E71" s="7" t="n">
        <v>97.06999999999999</v>
      </c>
      <c r="F71" s="8" t="n">
        <v>0.0004</v>
      </c>
      <c r="G71" s="39" t="n"/>
      <c r="H71" s="2" t="n"/>
    </row>
    <row r="72">
      <c r="A72" s="38" t="inlineStr">
        <is>
          <t>Coforge Ltd.</t>
        </is>
      </c>
      <c r="B72" s="17" t="inlineStr">
        <is>
          <t>INE591G01025</t>
        </is>
      </c>
      <c r="C72" s="17" t="inlineStr">
        <is>
          <t>IT - Software</t>
        </is>
      </c>
      <c r="D72" s="156" t="n">
        <v>6000</v>
      </c>
      <c r="E72" s="7" t="n">
        <v>95.45999999999999</v>
      </c>
      <c r="F72" s="8" t="n">
        <v>0.0004</v>
      </c>
      <c r="G72" s="39" t="n"/>
      <c r="H72" s="2" t="n"/>
    </row>
    <row r="73">
      <c r="A73" s="38" t="inlineStr">
        <is>
          <t>DLF Ltd.</t>
        </is>
      </c>
      <c r="B73" s="17" t="inlineStr">
        <is>
          <t>INE271C01023</t>
        </is>
      </c>
      <c r="C73" s="17" t="inlineStr">
        <is>
          <t>Realty</t>
        </is>
      </c>
      <c r="D73" s="156" t="n">
        <v>12375</v>
      </c>
      <c r="E73" s="7" t="n">
        <v>88.23</v>
      </c>
      <c r="F73" s="8" t="n">
        <v>0.0004</v>
      </c>
      <c r="G73" s="39" t="n"/>
      <c r="H73" s="2" t="n"/>
    </row>
    <row r="74">
      <c r="A74" s="38" t="inlineStr">
        <is>
          <t>Biocon Ltd.</t>
        </is>
      </c>
      <c r="B74" s="17" t="inlineStr">
        <is>
          <t>INE376G01013</t>
        </is>
      </c>
      <c r="C74" s="17" t="inlineStr">
        <is>
          <t>Pharmaceuticals &amp; Biotechnology</t>
        </is>
      </c>
      <c r="D74" s="156" t="n">
        <v>25000</v>
      </c>
      <c r="E74" s="7" t="n">
        <v>85.25</v>
      </c>
      <c r="F74" s="8" t="n">
        <v>0.0004</v>
      </c>
      <c r="G74" s="39" t="n"/>
      <c r="H74" s="2" t="n"/>
    </row>
    <row r="75">
      <c r="A75" s="38" t="inlineStr">
        <is>
          <t>Indus Towers Ltd.</t>
        </is>
      </c>
      <c r="B75" s="17" t="inlineStr">
        <is>
          <t>INE121J01017</t>
        </is>
      </c>
      <c r="C75" s="17" t="inlineStr">
        <is>
          <t>Telecom - Services</t>
        </is>
      </c>
      <c r="D75" s="156" t="n">
        <v>23800</v>
      </c>
      <c r="E75" s="7" t="n">
        <v>81.61</v>
      </c>
      <c r="F75" s="8" t="n">
        <v>0.0003</v>
      </c>
      <c r="G75" s="39" t="n"/>
      <c r="H75" s="2" t="n"/>
    </row>
    <row r="76">
      <c r="A76" s="38" t="inlineStr">
        <is>
          <t>Jindal Steel Ltd.</t>
        </is>
      </c>
      <c r="B76" s="17" t="inlineStr">
        <is>
          <t>INE749A01030</t>
        </is>
      </c>
      <c r="C76" s="17" t="inlineStr">
        <is>
          <t>Ferrous Metals</t>
        </is>
      </c>
      <c r="D76" s="156" t="n">
        <v>6875</v>
      </c>
      <c r="E76" s="7" t="n">
        <v>73.13</v>
      </c>
      <c r="F76" s="8" t="n">
        <v>0.0003</v>
      </c>
      <c r="G76" s="39" t="n"/>
      <c r="H76" s="2" t="n"/>
    </row>
    <row r="77">
      <c r="A77" s="38" t="inlineStr">
        <is>
          <t>NTPC Ltd.</t>
        </is>
      </c>
      <c r="B77" s="17" t="inlineStr">
        <is>
          <t>INE733E01010</t>
        </is>
      </c>
      <c r="C77" s="17" t="inlineStr">
        <is>
          <t>Power</t>
        </is>
      </c>
      <c r="D77" s="156" t="n">
        <v>19500</v>
      </c>
      <c r="E77" s="7" t="n">
        <v>66.39</v>
      </c>
      <c r="F77" s="8" t="n">
        <v>0.0003</v>
      </c>
      <c r="G77" s="39" t="n"/>
      <c r="H77" s="2" t="n"/>
    </row>
    <row r="78">
      <c r="A78" s="38" t="inlineStr">
        <is>
          <t>LIC Housing Finance Ltd.</t>
        </is>
      </c>
      <c r="B78" s="17" t="inlineStr">
        <is>
          <t>INE115A01026</t>
        </is>
      </c>
      <c r="C78" s="17" t="inlineStr">
        <is>
          <t>Finance</t>
        </is>
      </c>
      <c r="D78" s="156" t="n">
        <v>11000</v>
      </c>
      <c r="E78" s="7" t="n">
        <v>62.15</v>
      </c>
      <c r="F78" s="8" t="n">
        <v>0.0003</v>
      </c>
      <c r="G78" s="39" t="n"/>
      <c r="H78" s="2" t="n"/>
    </row>
    <row r="79">
      <c r="A79" s="38" t="inlineStr">
        <is>
          <t>VARUN BEVERAGES LIMITED</t>
        </is>
      </c>
      <c r="B79" s="17" t="inlineStr">
        <is>
          <t>INE200M01039</t>
        </is>
      </c>
      <c r="C79" s="17" t="inlineStr">
        <is>
          <t>Beverages</t>
        </is>
      </c>
      <c r="D79" s="156" t="n">
        <v>13325</v>
      </c>
      <c r="E79" s="7" t="n">
        <v>59.12</v>
      </c>
      <c r="F79" s="8" t="n">
        <v>0.0003</v>
      </c>
      <c r="G79" s="39" t="n"/>
      <c r="H79" s="2" t="n"/>
    </row>
    <row r="80">
      <c r="A80" s="38" t="inlineStr">
        <is>
          <t>National Buildings Construction Corporation Ltd.</t>
        </is>
      </c>
      <c r="B80" s="17" t="inlineStr">
        <is>
          <t>INE095N01031</t>
        </is>
      </c>
      <c r="C80" s="17" t="inlineStr">
        <is>
          <t>Construction</t>
        </is>
      </c>
      <c r="D80" s="156" t="n">
        <v>52000</v>
      </c>
      <c r="E80" s="7" t="n">
        <v>55.68</v>
      </c>
      <c r="F80" s="8" t="n">
        <v>0.0002</v>
      </c>
      <c r="G80" s="39" t="n"/>
      <c r="H80" s="2" t="n"/>
    </row>
    <row r="81">
      <c r="A81" s="38" t="inlineStr">
        <is>
          <t>Aditya Birla Capital Ltd.</t>
        </is>
      </c>
      <c r="B81" s="17" t="inlineStr">
        <is>
          <t>INE674K01013</t>
        </is>
      </c>
      <c r="C81" s="17" t="inlineStr">
        <is>
          <t>Finance</t>
        </is>
      </c>
      <c r="D81" s="156" t="n">
        <v>18600</v>
      </c>
      <c r="E81" s="7" t="n">
        <v>54.38</v>
      </c>
      <c r="F81" s="8" t="n">
        <v>0.0002</v>
      </c>
      <c r="G81" s="39" t="n"/>
      <c r="H81" s="2" t="n"/>
    </row>
    <row r="82">
      <c r="A82" s="38" t="inlineStr">
        <is>
          <t>Sun Pharmaceutical Industries Ltd.</t>
        </is>
      </c>
      <c r="B82" s="17" t="inlineStr">
        <is>
          <t>INE044A01036</t>
        </is>
      </c>
      <c r="C82" s="17" t="inlineStr">
        <is>
          <t>Pharmaceuticals &amp; Biotechnology</t>
        </is>
      </c>
      <c r="D82" s="156" t="n">
        <v>3150</v>
      </c>
      <c r="E82" s="7" t="n">
        <v>50.22</v>
      </c>
      <c r="F82" s="8" t="n">
        <v>0.0002</v>
      </c>
      <c r="G82" s="39" t="n"/>
      <c r="H82" s="2" t="n"/>
    </row>
    <row r="83">
      <c r="A83" s="38" t="inlineStr">
        <is>
          <t>Apollo Hospitals Enterprise Ltd.</t>
        </is>
      </c>
      <c r="B83" s="17" t="inlineStr">
        <is>
          <t>INE437A01024</t>
        </is>
      </c>
      <c r="C83" s="17" t="inlineStr">
        <is>
          <t>Healthcare Services</t>
        </is>
      </c>
      <c r="D83" s="156" t="n">
        <v>625</v>
      </c>
      <c r="E83" s="7" t="n">
        <v>46.31</v>
      </c>
      <c r="F83" s="8" t="n">
        <v>0.0002</v>
      </c>
      <c r="G83" s="39" t="n"/>
      <c r="H83" s="2" t="n"/>
    </row>
    <row r="84">
      <c r="A84" s="38" t="inlineStr">
        <is>
          <t>Indian Railway Finance Corporation Ltd.</t>
        </is>
      </c>
      <c r="B84" s="17" t="inlineStr">
        <is>
          <t>INE053F01010</t>
        </is>
      </c>
      <c r="C84" s="17" t="inlineStr">
        <is>
          <t>Finance</t>
        </is>
      </c>
      <c r="D84" s="156" t="n">
        <v>29750</v>
      </c>
      <c r="E84" s="7" t="n">
        <v>36.74</v>
      </c>
      <c r="F84" s="8" t="n">
        <v>0.0002</v>
      </c>
      <c r="G84" s="39" t="n"/>
      <c r="H84" s="2" t="n"/>
    </row>
    <row r="85">
      <c r="A85" s="38" t="inlineStr">
        <is>
          <t>Mazagon Dock Shipbuilders Ltd.</t>
        </is>
      </c>
      <c r="B85" s="17" t="inlineStr">
        <is>
          <t>INE249Z01020</t>
        </is>
      </c>
      <c r="C85" s="17" t="inlineStr">
        <is>
          <t>Industrial Manufacturing</t>
        </is>
      </c>
      <c r="D85" s="156" t="n">
        <v>1225</v>
      </c>
      <c r="E85" s="7" t="n">
        <v>33.83</v>
      </c>
      <c r="F85" s="8" t="n">
        <v>0.0001</v>
      </c>
      <c r="G85" s="39" t="n"/>
      <c r="H85" s="2" t="n"/>
    </row>
    <row r="86">
      <c r="A86" s="38" t="inlineStr">
        <is>
          <t>ICICI Prudential Life Insurance Co Ltd.</t>
        </is>
      </c>
      <c r="B86" s="17" t="inlineStr">
        <is>
          <t>INE726G01019</t>
        </is>
      </c>
      <c r="C86" s="17" t="inlineStr">
        <is>
          <t>Insurance</t>
        </is>
      </c>
      <c r="D86" s="156" t="n">
        <v>5550</v>
      </c>
      <c r="E86" s="7" t="n">
        <v>33.03</v>
      </c>
      <c r="F86" s="8" t="n">
        <v>0.0001</v>
      </c>
      <c r="G86" s="39" t="n"/>
      <c r="H86" s="2" t="n"/>
    </row>
    <row r="87">
      <c r="A87" s="38" t="inlineStr">
        <is>
          <t>Samvardhana Motherson International Ltd.</t>
        </is>
      </c>
      <c r="B87" s="17" t="inlineStr">
        <is>
          <t>INE775A01035</t>
        </is>
      </c>
      <c r="C87" s="17" t="inlineStr">
        <is>
          <t>Auto Components</t>
        </is>
      </c>
      <c r="D87" s="156" t="n">
        <v>30750</v>
      </c>
      <c r="E87" s="7" t="n">
        <v>32.49</v>
      </c>
      <c r="F87" s="8" t="n">
        <v>0.0001</v>
      </c>
      <c r="G87" s="39" t="n"/>
      <c r="H87" s="2" t="n"/>
    </row>
    <row r="88">
      <c r="A88" s="38" t="inlineStr">
        <is>
          <t>Jubilant Foodworks Ltd.</t>
        </is>
      </c>
      <c r="B88" s="17" t="inlineStr">
        <is>
          <t>INE797F01020</t>
        </is>
      </c>
      <c r="C88" s="17" t="inlineStr">
        <is>
          <t>Leisure Services</t>
        </is>
      </c>
      <c r="D88" s="156" t="n">
        <v>5000</v>
      </c>
      <c r="E88" s="7" t="n">
        <v>30.87</v>
      </c>
      <c r="F88" s="8" t="n">
        <v>0.0001</v>
      </c>
      <c r="G88" s="39" t="n"/>
      <c r="H88" s="2" t="n"/>
    </row>
    <row r="89">
      <c r="A89" s="38" t="inlineStr">
        <is>
          <t>Ambuja Cements Ltd.</t>
        </is>
      </c>
      <c r="B89" s="17" t="inlineStr">
        <is>
          <t>INE079A01024</t>
        </is>
      </c>
      <c r="C89" s="17" t="inlineStr">
        <is>
          <t>Cement &amp; Cement Products</t>
        </is>
      </c>
      <c r="D89" s="156" t="n">
        <v>5250</v>
      </c>
      <c r="E89" s="7" t="n">
        <v>29.92</v>
      </c>
      <c r="F89" s="8" t="n">
        <v>0.0001</v>
      </c>
      <c r="G89" s="39" t="n"/>
      <c r="H89" s="2" t="n"/>
    </row>
    <row r="90">
      <c r="A90" s="38" t="inlineStr">
        <is>
          <t>Petronet LNG Ltd.</t>
        </is>
      </c>
      <c r="B90" s="17" t="inlineStr">
        <is>
          <t>INE347G01014</t>
        </is>
      </c>
      <c r="C90" s="17" t="inlineStr">
        <is>
          <t>Gas</t>
        </is>
      </c>
      <c r="D90" s="156" t="n">
        <v>9000</v>
      </c>
      <c r="E90" s="7" t="n">
        <v>25.09</v>
      </c>
      <c r="F90" s="8" t="n">
        <v>0.0001</v>
      </c>
      <c r="G90" s="39" t="n"/>
      <c r="H90" s="2" t="n"/>
    </row>
    <row r="91">
      <c r="A91" s="38" t="inlineStr">
        <is>
          <t>Aurobindo Pharma Ltd.</t>
        </is>
      </c>
      <c r="B91" s="17" t="inlineStr">
        <is>
          <t>INE406A01037</t>
        </is>
      </c>
      <c r="C91" s="17" t="inlineStr">
        <is>
          <t>Pharmaceuticals &amp; Biotechnology</t>
        </is>
      </c>
      <c r="D91" s="156" t="n">
        <v>2200</v>
      </c>
      <c r="E91" s="7" t="n">
        <v>23.85</v>
      </c>
      <c r="F91" s="8" t="n">
        <v>0.0001</v>
      </c>
      <c r="G91" s="39" t="n"/>
      <c r="H91" s="2" t="n"/>
    </row>
    <row r="92">
      <c r="A92" s="38" t="inlineStr">
        <is>
          <t>United Spirits Ltd.</t>
        </is>
      </c>
      <c r="B92" s="17" t="inlineStr">
        <is>
          <t>INE854D01024</t>
        </is>
      </c>
      <c r="C92" s="17" t="inlineStr">
        <is>
          <t>Beverages</t>
        </is>
      </c>
      <c r="D92" s="156" t="n">
        <v>1200</v>
      </c>
      <c r="E92" s="7" t="n">
        <v>15.89</v>
      </c>
      <c r="F92" s="8" t="n">
        <v>0.0001</v>
      </c>
      <c r="G92" s="39" t="n"/>
      <c r="H92" s="2" t="n"/>
    </row>
    <row r="93">
      <c r="A93" s="38" t="inlineStr">
        <is>
          <t>Housing &amp; Urban Development Corp Ltd.</t>
        </is>
      </c>
      <c r="B93" s="17" t="inlineStr">
        <is>
          <t>INE031A01017</t>
        </is>
      </c>
      <c r="C93" s="17" t="inlineStr">
        <is>
          <t>Finance</t>
        </is>
      </c>
      <c r="D93" s="156" t="n">
        <v>5550</v>
      </c>
      <c r="E93" s="7" t="n">
        <v>12.41</v>
      </c>
      <c r="F93" s="8" t="n">
        <v>0.0001</v>
      </c>
      <c r="G93" s="39" t="n"/>
      <c r="H93" s="2" t="n"/>
    </row>
    <row r="94">
      <c r="A94" s="38" t="inlineStr">
        <is>
          <t>Vedanta Ltd.</t>
        </is>
      </c>
      <c r="B94" s="17" t="inlineStr">
        <is>
          <t>INE205A01025</t>
        </is>
      </c>
      <c r="C94" s="17" t="inlineStr">
        <is>
          <t>Diversified Metals</t>
        </is>
      </c>
      <c r="D94" s="156" t="n">
        <v>2300</v>
      </c>
      <c r="E94" s="7" t="n">
        <v>10.71</v>
      </c>
      <c r="F94" s="59" t="inlineStr">
        <is>
          <t>$0.00%</t>
        </is>
      </c>
      <c r="G94" s="39" t="n"/>
      <c r="H94" s="2" t="n"/>
    </row>
    <row r="95">
      <c r="A95" s="38" t="inlineStr">
        <is>
          <t>Trent Ltd.</t>
        </is>
      </c>
      <c r="B95" s="17" t="inlineStr">
        <is>
          <t>INE849A01020</t>
        </is>
      </c>
      <c r="C95" s="17" t="inlineStr">
        <is>
          <t>Retailing</t>
        </is>
      </c>
      <c r="D95" s="156" t="n">
        <v>200</v>
      </c>
      <c r="E95" s="7" t="n">
        <v>9.359999999999999</v>
      </c>
      <c r="F95" s="59" t="inlineStr">
        <is>
          <t>$0.00%</t>
        </is>
      </c>
      <c r="G95" s="39" t="n"/>
      <c r="H95" s="2" t="n"/>
    </row>
    <row r="96">
      <c r="A96" s="38" t="inlineStr">
        <is>
          <t>Yes Bank Ltd.</t>
        </is>
      </c>
      <c r="B96" s="17" t="inlineStr">
        <is>
          <t>INE528G01035</t>
        </is>
      </c>
      <c r="C96" s="17" t="inlineStr">
        <is>
          <t>Banks</t>
        </is>
      </c>
      <c r="D96" s="156" t="n">
        <v>31100</v>
      </c>
      <c r="E96" s="7" t="n">
        <v>6.61</v>
      </c>
      <c r="F96" s="59" t="inlineStr">
        <is>
          <t>$0.00%</t>
        </is>
      </c>
      <c r="G96" s="39" t="n"/>
      <c r="H96" s="2" t="n"/>
    </row>
    <row r="97">
      <c r="A97" s="38" t="inlineStr">
        <is>
          <t>GMR Airports Ltd.</t>
        </is>
      </c>
      <c r="B97" s="17" t="inlineStr">
        <is>
          <t>INE776C01039</t>
        </is>
      </c>
      <c r="C97" s="17" t="inlineStr">
        <is>
          <t>Transport Infrastructure</t>
        </is>
      </c>
      <c r="D97" s="156" t="n">
        <v>6975</v>
      </c>
      <c r="E97" s="7" t="n">
        <v>6.08</v>
      </c>
      <c r="F97" s="59" t="inlineStr">
        <is>
          <t>$0.00%</t>
        </is>
      </c>
      <c r="G97" s="39" t="n"/>
      <c r="H97" s="2" t="n"/>
    </row>
    <row r="98">
      <c r="A98" s="40" t="inlineStr">
        <is>
          <t>Sub Total</t>
        </is>
      </c>
      <c r="B98" s="18" t="n"/>
      <c r="C98" s="18" t="n"/>
      <c r="D98" s="157" t="n"/>
      <c r="E98" s="168">
        <f>SUM(E10:E97)</f>
        <v/>
      </c>
      <c r="F98" s="169">
        <f>SUM(F10:F97)</f>
        <v/>
      </c>
      <c r="G98" s="41" t="n"/>
    </row>
    <row r="99">
      <c r="A99" s="40" t="inlineStr">
        <is>
          <t>(b) Unlisted</t>
        </is>
      </c>
      <c r="B99" s="17" t="n"/>
      <c r="C99" s="17" t="n"/>
      <c r="D99" s="156" t="n"/>
      <c r="E99" s="7" t="n"/>
      <c r="F99" s="8" t="n"/>
      <c r="G99" s="39" t="n"/>
    </row>
    <row r="100">
      <c r="A100" s="40" t="inlineStr">
        <is>
          <t>Sub Total</t>
        </is>
      </c>
      <c r="B100" s="17" t="n"/>
      <c r="C100" s="17" t="n"/>
      <c r="D100" s="156" t="n"/>
      <c r="E100" s="22" t="inlineStr">
        <is>
          <t>NIL</t>
        </is>
      </c>
      <c r="F100" s="23" t="inlineStr">
        <is>
          <t>NIL</t>
        </is>
      </c>
      <c r="G100" s="39" t="n"/>
    </row>
    <row r="101">
      <c r="A101" s="42" t="inlineStr">
        <is>
          <t>TOTAL</t>
        </is>
      </c>
      <c r="B101" s="145" t="n"/>
      <c r="C101" s="145" t="n"/>
      <c r="D101" s="158" t="n"/>
      <c r="E101" s="14" t="n">
        <v>67756.64999999999</v>
      </c>
      <c r="F101" s="15" t="n">
        <v>0.2898</v>
      </c>
      <c r="G101" s="41" t="n"/>
      <c r="I101" s="53" t="n"/>
    </row>
    <row r="102">
      <c r="A102" s="38" t="n"/>
      <c r="B102" s="17" t="n"/>
      <c r="C102" s="17" t="n"/>
      <c r="D102" s="156" t="n"/>
      <c r="E102" s="7" t="n"/>
      <c r="F102" s="8" t="n"/>
      <c r="G102" s="39" t="n"/>
    </row>
    <row r="103">
      <c r="A103" s="40" t="inlineStr">
        <is>
          <t>Derivatives</t>
        </is>
      </c>
      <c r="B103" s="17" t="n"/>
      <c r="C103" s="17" t="n"/>
      <c r="D103" s="156" t="n"/>
      <c r="E103" s="7" t="n"/>
      <c r="F103" s="8" t="n"/>
      <c r="G103" s="39" t="n"/>
    </row>
    <row r="104">
      <c r="A104" s="40" t="inlineStr">
        <is>
          <t>(a) Index/Stock Future</t>
        </is>
      </c>
      <c r="B104" s="17" t="n"/>
      <c r="C104" s="17" t="n"/>
      <c r="D104" s="156" t="n"/>
      <c r="E104" s="7" t="n"/>
      <c r="F104" s="8" t="n"/>
      <c r="G104" s="39" t="n"/>
    </row>
    <row r="105">
      <c r="A105" s="38" t="inlineStr">
        <is>
          <t>GMR Airports Ltd.28/10/2025</t>
        </is>
      </c>
      <c r="B105" s="17" t="n"/>
      <c r="C105" s="17" t="n"/>
      <c r="D105" s="167" t="n">
        <v>-6975</v>
      </c>
      <c r="E105" s="159" t="n">
        <v>-6.12</v>
      </c>
      <c r="F105" s="59" t="inlineStr">
        <is>
          <t>$0.00%</t>
        </is>
      </c>
      <c r="G105" s="39" t="n"/>
      <c r="H105" s="170" t="n"/>
    </row>
    <row r="106">
      <c r="A106" s="38" t="inlineStr">
        <is>
          <t>Yes Bank Ltd.28/10/2025</t>
        </is>
      </c>
      <c r="B106" s="17" t="n"/>
      <c r="C106" s="17" t="n"/>
      <c r="D106" s="167" t="n">
        <v>-31100</v>
      </c>
      <c r="E106" s="159" t="n">
        <v>-6.65</v>
      </c>
      <c r="F106" s="59" t="inlineStr">
        <is>
          <t>$0.00%</t>
        </is>
      </c>
      <c r="G106" s="39" t="n"/>
      <c r="H106" s="170" t="n"/>
    </row>
    <row r="107">
      <c r="A107" s="38" t="inlineStr">
        <is>
          <t>Trent Ltd.28/10/2025</t>
        </is>
      </c>
      <c r="B107" s="17" t="n"/>
      <c r="C107" s="17" t="n"/>
      <c r="D107" s="167" t="n">
        <v>-200</v>
      </c>
      <c r="E107" s="159" t="n">
        <v>-9.41</v>
      </c>
      <c r="F107" s="59" t="inlineStr">
        <is>
          <t>$0.00%</t>
        </is>
      </c>
      <c r="G107" s="39" t="n"/>
      <c r="H107" s="170" t="n"/>
    </row>
    <row r="108">
      <c r="A108" s="38" t="inlineStr">
        <is>
          <t>Vedanta Ltd.28/10/2025</t>
        </is>
      </c>
      <c r="B108" s="17" t="n"/>
      <c r="C108" s="17" t="n"/>
      <c r="D108" s="167" t="n">
        <v>-2300</v>
      </c>
      <c r="E108" s="159" t="n">
        <v>-10.79</v>
      </c>
      <c r="F108" s="59" t="inlineStr">
        <is>
          <t>$0.00%</t>
        </is>
      </c>
      <c r="G108" s="39" t="n"/>
      <c r="H108" s="170" t="n"/>
    </row>
    <row r="109">
      <c r="A109" s="38" t="inlineStr">
        <is>
          <t>Housing &amp; Urban Development Corp Ltd.28/10/2025</t>
        </is>
      </c>
      <c r="B109" s="17" t="n"/>
      <c r="C109" s="17" t="n"/>
      <c r="D109" s="167" t="n">
        <v>-5550</v>
      </c>
      <c r="E109" s="159" t="n">
        <v>-12.49</v>
      </c>
      <c r="F109" s="160" t="n">
        <v>-0.0001</v>
      </c>
      <c r="G109" s="39" t="n"/>
      <c r="H109" s="170" t="n"/>
    </row>
    <row r="110">
      <c r="A110" s="38" t="inlineStr">
        <is>
          <t>United Spirits Ltd.28/10/2025</t>
        </is>
      </c>
      <c r="B110" s="17" t="n"/>
      <c r="C110" s="17" t="n"/>
      <c r="D110" s="167" t="n">
        <v>-1200</v>
      </c>
      <c r="E110" s="159" t="n">
        <v>-16.04</v>
      </c>
      <c r="F110" s="160" t="n">
        <v>-0.0001</v>
      </c>
      <c r="G110" s="39" t="n"/>
      <c r="H110" s="170" t="n"/>
    </row>
    <row r="111">
      <c r="A111" s="38" t="inlineStr">
        <is>
          <t>Aurobindo Pharma Ltd.28/10/2025</t>
        </is>
      </c>
      <c r="B111" s="17" t="n"/>
      <c r="C111" s="17" t="n"/>
      <c r="D111" s="167" t="n">
        <v>-2200</v>
      </c>
      <c r="E111" s="159" t="n">
        <v>-23.96</v>
      </c>
      <c r="F111" s="160" t="n">
        <v>-0.0001</v>
      </c>
      <c r="G111" s="39" t="n"/>
      <c r="H111" s="170" t="n"/>
    </row>
    <row r="112">
      <c r="A112" s="38" t="inlineStr">
        <is>
          <t>Petronet LNG Ltd.28/10/2025</t>
        </is>
      </c>
      <c r="B112" s="17" t="n"/>
      <c r="C112" s="17" t="n"/>
      <c r="D112" s="167" t="n">
        <v>-9000</v>
      </c>
      <c r="E112" s="159" t="n">
        <v>-25.22</v>
      </c>
      <c r="F112" s="160" t="n">
        <v>-0.0001</v>
      </c>
      <c r="G112" s="39" t="n"/>
      <c r="H112" s="170" t="n"/>
    </row>
    <row r="113">
      <c r="A113" s="38" t="inlineStr">
        <is>
          <t>Ambuja Cements Ltd.28/10/2025</t>
        </is>
      </c>
      <c r="B113" s="17" t="n"/>
      <c r="C113" s="17" t="n"/>
      <c r="D113" s="167" t="n">
        <v>-5250</v>
      </c>
      <c r="E113" s="159" t="n">
        <v>-30.08</v>
      </c>
      <c r="F113" s="160" t="n">
        <v>-0.0001</v>
      </c>
      <c r="G113" s="39" t="n"/>
      <c r="H113" s="170" t="n"/>
    </row>
    <row r="114">
      <c r="A114" s="38" t="inlineStr">
        <is>
          <t>Jubilant Foodworks Ltd.28/10/2025</t>
        </is>
      </c>
      <c r="B114" s="17" t="n"/>
      <c r="C114" s="17" t="n"/>
      <c r="D114" s="167" t="n">
        <v>-5000</v>
      </c>
      <c r="E114" s="159" t="n">
        <v>-31.11</v>
      </c>
      <c r="F114" s="160" t="n">
        <v>-0.0001</v>
      </c>
      <c r="G114" s="39" t="n"/>
      <c r="H114" s="170" t="n"/>
    </row>
    <row r="115">
      <c r="A115" s="38" t="inlineStr">
        <is>
          <t>Samvardhana Motherson International Ltd.28/10/2025</t>
        </is>
      </c>
      <c r="B115" s="17" t="n"/>
      <c r="C115" s="17" t="n"/>
      <c r="D115" s="167" t="n">
        <v>-30750</v>
      </c>
      <c r="E115" s="159" t="n">
        <v>-32.7</v>
      </c>
      <c r="F115" s="160" t="n">
        <v>-0.0001</v>
      </c>
      <c r="G115" s="39" t="n"/>
      <c r="H115" s="170" t="n"/>
    </row>
    <row r="116">
      <c r="A116" s="38" t="inlineStr">
        <is>
          <t>ICICI Prudential Life Insurance Co Ltd.28/10/2025</t>
        </is>
      </c>
      <c r="B116" s="17" t="n"/>
      <c r="C116" s="17" t="n"/>
      <c r="D116" s="167" t="n">
        <v>-5550</v>
      </c>
      <c r="E116" s="159" t="n">
        <v>-33.17</v>
      </c>
      <c r="F116" s="160" t="n">
        <v>-0.0001</v>
      </c>
      <c r="G116" s="39" t="n"/>
      <c r="H116" s="170" t="n"/>
    </row>
    <row r="117">
      <c r="A117" s="38" t="inlineStr">
        <is>
          <t>Mazagon Dock Shipbuilders Ltd.28/10/2025</t>
        </is>
      </c>
      <c r="B117" s="17" t="n"/>
      <c r="C117" s="17" t="n"/>
      <c r="D117" s="167" t="n">
        <v>-1225</v>
      </c>
      <c r="E117" s="159" t="n">
        <v>-34.03</v>
      </c>
      <c r="F117" s="160" t="n">
        <v>-0.0001</v>
      </c>
      <c r="G117" s="39" t="n"/>
      <c r="H117" s="170" t="n"/>
    </row>
    <row r="118">
      <c r="A118" s="38" t="inlineStr">
        <is>
          <t>Indian Railway Finance Corporation Ltd.28/10/2025</t>
        </is>
      </c>
      <c r="B118" s="17" t="n"/>
      <c r="C118" s="17" t="n"/>
      <c r="D118" s="167" t="n">
        <v>-29750</v>
      </c>
      <c r="E118" s="159" t="n">
        <v>-36.96</v>
      </c>
      <c r="F118" s="160" t="n">
        <v>-0.0002</v>
      </c>
      <c r="G118" s="39" t="n"/>
      <c r="H118" s="170" t="n"/>
    </row>
    <row r="119">
      <c r="A119" s="38" t="inlineStr">
        <is>
          <t>Apollo Hospitals Enterprise Ltd.28/10/2025</t>
        </is>
      </c>
      <c r="B119" s="17" t="n"/>
      <c r="C119" s="17" t="n"/>
      <c r="D119" s="167" t="n">
        <v>-625</v>
      </c>
      <c r="E119" s="159" t="n">
        <v>-46.64</v>
      </c>
      <c r="F119" s="160" t="n">
        <v>-0.0002</v>
      </c>
      <c r="G119" s="39" t="n"/>
      <c r="H119" s="170" t="n"/>
    </row>
    <row r="120">
      <c r="A120" s="38" t="inlineStr">
        <is>
          <t>Sun Pharmaceutical Industries Ltd.28/10/2025</t>
        </is>
      </c>
      <c r="B120" s="17" t="n"/>
      <c r="C120" s="17" t="n"/>
      <c r="D120" s="167" t="n">
        <v>-3150</v>
      </c>
      <c r="E120" s="159" t="n">
        <v>-50.58</v>
      </c>
      <c r="F120" s="160" t="n">
        <v>-0.0002</v>
      </c>
      <c r="G120" s="39" t="n"/>
      <c r="H120" s="170" t="n"/>
    </row>
    <row r="121">
      <c r="A121" s="38" t="inlineStr">
        <is>
          <t>Aditya Birla Capital Ltd.28/10/2025</t>
        </is>
      </c>
      <c r="B121" s="17" t="n"/>
      <c r="C121" s="17" t="n"/>
      <c r="D121" s="167" t="n">
        <v>-18600</v>
      </c>
      <c r="E121" s="159" t="n">
        <v>-54.72</v>
      </c>
      <c r="F121" s="160" t="n">
        <v>-0.0002</v>
      </c>
      <c r="G121" s="39" t="n"/>
      <c r="H121" s="170" t="n"/>
    </row>
    <row r="122">
      <c r="A122" s="38" t="inlineStr">
        <is>
          <t>National Buildings Construction Corporation Ltd.28/10/2025</t>
        </is>
      </c>
      <c r="B122" s="17" t="n"/>
      <c r="C122" s="17" t="n"/>
      <c r="D122" s="167" t="n">
        <v>-52000</v>
      </c>
      <c r="E122" s="159" t="n">
        <v>-55.96</v>
      </c>
      <c r="F122" s="160" t="n">
        <v>-0.0002</v>
      </c>
      <c r="G122" s="39" t="n"/>
      <c r="H122" s="170" t="n"/>
    </row>
    <row r="123">
      <c r="A123" s="38" t="inlineStr">
        <is>
          <t>VARUN BEVERAGES LIMITED28/10/2025</t>
        </is>
      </c>
      <c r="B123" s="17" t="n"/>
      <c r="C123" s="17" t="n"/>
      <c r="D123" s="167" t="n">
        <v>-13325</v>
      </c>
      <c r="E123" s="159" t="n">
        <v>-59.56</v>
      </c>
      <c r="F123" s="160" t="n">
        <v>-0.0003</v>
      </c>
      <c r="G123" s="39" t="n"/>
      <c r="H123" s="170" t="n"/>
    </row>
    <row r="124">
      <c r="A124" s="38" t="inlineStr">
        <is>
          <t>LIC Housing Finance Ltd.28/10/2025</t>
        </is>
      </c>
      <c r="B124" s="17" t="n"/>
      <c r="C124" s="17" t="n"/>
      <c r="D124" s="167" t="n">
        <v>-11000</v>
      </c>
      <c r="E124" s="159" t="n">
        <v>-62.6</v>
      </c>
      <c r="F124" s="160" t="n">
        <v>-0.0003</v>
      </c>
      <c r="G124" s="39" t="n"/>
      <c r="H124" s="170" t="n"/>
    </row>
    <row r="125">
      <c r="A125" s="38" t="inlineStr">
        <is>
          <t>NTPC Ltd.28/10/2025</t>
        </is>
      </c>
      <c r="B125" s="17" t="n"/>
      <c r="C125" s="17" t="n"/>
      <c r="D125" s="167" t="n">
        <v>-19500</v>
      </c>
      <c r="E125" s="159" t="n">
        <v>-66.81999999999999</v>
      </c>
      <c r="F125" s="160" t="n">
        <v>-0.0003</v>
      </c>
      <c r="G125" s="39" t="n"/>
      <c r="H125" s="170" t="n"/>
    </row>
    <row r="126">
      <c r="A126" s="38" t="inlineStr">
        <is>
          <t>Jindal Steel Ltd.28/10/2025</t>
        </is>
      </c>
      <c r="B126" s="17" t="n"/>
      <c r="C126" s="17" t="n"/>
      <c r="D126" s="167" t="n">
        <v>-6875</v>
      </c>
      <c r="E126" s="159" t="n">
        <v>-73.44</v>
      </c>
      <c r="F126" s="160" t="n">
        <v>-0.0003</v>
      </c>
      <c r="G126" s="39" t="n"/>
      <c r="H126" s="170" t="n"/>
    </row>
    <row r="127">
      <c r="A127" s="38" t="inlineStr">
        <is>
          <t>Indus Towers Ltd.28/10/2025</t>
        </is>
      </c>
      <c r="B127" s="17" t="n"/>
      <c r="C127" s="17" t="n"/>
      <c r="D127" s="167" t="n">
        <v>-23800</v>
      </c>
      <c r="E127" s="159" t="n">
        <v>-82.13</v>
      </c>
      <c r="F127" s="160" t="n">
        <v>-0.0004</v>
      </c>
      <c r="G127" s="39" t="n"/>
      <c r="H127" s="170" t="n"/>
    </row>
    <row r="128">
      <c r="A128" s="38" t="inlineStr">
        <is>
          <t>Biocon Ltd.28/10/2025</t>
        </is>
      </c>
      <c r="B128" s="17" t="n"/>
      <c r="C128" s="17" t="n"/>
      <c r="D128" s="167" t="n">
        <v>-25000</v>
      </c>
      <c r="E128" s="159" t="n">
        <v>-85.66</v>
      </c>
      <c r="F128" s="160" t="n">
        <v>-0.0004</v>
      </c>
      <c r="G128" s="39" t="n"/>
      <c r="H128" s="170" t="n"/>
    </row>
    <row r="129">
      <c r="A129" s="38" t="inlineStr">
        <is>
          <t>DLF Ltd.28/10/2025</t>
        </is>
      </c>
      <c r="B129" s="17" t="n"/>
      <c r="C129" s="17" t="n"/>
      <c r="D129" s="167" t="n">
        <v>-12375</v>
      </c>
      <c r="E129" s="159" t="n">
        <v>-88.89</v>
      </c>
      <c r="F129" s="160" t="n">
        <v>-0.0004</v>
      </c>
      <c r="G129" s="39" t="n"/>
      <c r="H129" s="170" t="n"/>
    </row>
    <row r="130">
      <c r="A130" s="38" t="inlineStr">
        <is>
          <t>Coforge Ltd.28/10/2025</t>
        </is>
      </c>
      <c r="B130" s="17" t="n"/>
      <c r="C130" s="17" t="n"/>
      <c r="D130" s="167" t="n">
        <v>-6000</v>
      </c>
      <c r="E130" s="159" t="n">
        <v>-95.84999999999999</v>
      </c>
      <c r="F130" s="160" t="n">
        <v>-0.0004</v>
      </c>
      <c r="G130" s="39" t="n"/>
      <c r="H130" s="170" t="n"/>
    </row>
    <row r="131">
      <c r="A131" s="38" t="inlineStr">
        <is>
          <t>IDFC First Bank Ltd.28/10/2025</t>
        </is>
      </c>
      <c r="B131" s="17" t="n"/>
      <c r="C131" s="17" t="n"/>
      <c r="D131" s="167" t="n">
        <v>-139125</v>
      </c>
      <c r="E131" s="159" t="n">
        <v>-97.72</v>
      </c>
      <c r="F131" s="160" t="n">
        <v>-0.0004</v>
      </c>
      <c r="G131" s="39" t="n"/>
      <c r="H131" s="170" t="n"/>
    </row>
    <row r="132">
      <c r="A132" s="38" t="inlineStr">
        <is>
          <t>NMDC Ltd.28/10/2025</t>
        </is>
      </c>
      <c r="B132" s="17" t="n"/>
      <c r="C132" s="17" t="n"/>
      <c r="D132" s="167" t="n">
        <v>-135000</v>
      </c>
      <c r="E132" s="159" t="n">
        <v>-103.77</v>
      </c>
      <c r="F132" s="160" t="n">
        <v>-0.0004</v>
      </c>
      <c r="G132" s="39" t="n"/>
      <c r="H132" s="170" t="n"/>
    </row>
    <row r="133">
      <c r="A133" s="38" t="inlineStr">
        <is>
          <t>Bharat Heavy Electricals Ltd.28/10/2025</t>
        </is>
      </c>
      <c r="B133" s="17" t="n"/>
      <c r="C133" s="17" t="n"/>
      <c r="D133" s="167" t="n">
        <v>-49875</v>
      </c>
      <c r="E133" s="159" t="n">
        <v>-119.67</v>
      </c>
      <c r="F133" s="160" t="n">
        <v>-0.0005</v>
      </c>
      <c r="G133" s="39" t="n"/>
      <c r="H133" s="170" t="n"/>
    </row>
    <row r="134">
      <c r="A134" s="38" t="inlineStr">
        <is>
          <t>Hindustan Unilever Ltd.28/10/2025</t>
        </is>
      </c>
      <c r="B134" s="17" t="n"/>
      <c r="C134" s="17" t="n"/>
      <c r="D134" s="167" t="n">
        <v>-5700</v>
      </c>
      <c r="E134" s="159" t="n">
        <v>-144.3</v>
      </c>
      <c r="F134" s="160" t="n">
        <v>-0.0005999999999999999</v>
      </c>
      <c r="G134" s="39" t="n"/>
      <c r="H134" s="170" t="n"/>
    </row>
    <row r="135">
      <c r="A135" s="38" t="inlineStr">
        <is>
          <t>Tata Consultancy Services Ltd.28/10/2025</t>
        </is>
      </c>
      <c r="B135" s="17" t="n"/>
      <c r="C135" s="17" t="n"/>
      <c r="D135" s="167" t="n">
        <v>-5075</v>
      </c>
      <c r="E135" s="159" t="n">
        <v>-147.03</v>
      </c>
      <c r="F135" s="160" t="n">
        <v>-0.0005999999999999999</v>
      </c>
      <c r="G135" s="39" t="n"/>
      <c r="H135" s="170" t="n"/>
    </row>
    <row r="136">
      <c r="A136" s="38" t="inlineStr">
        <is>
          <t>CG Power and Industrial Solutions Ltd.28/10/2025</t>
        </is>
      </c>
      <c r="B136" s="17" t="n"/>
      <c r="C136" s="17" t="n"/>
      <c r="D136" s="167" t="n">
        <v>-23800</v>
      </c>
      <c r="E136" s="159" t="n">
        <v>-177.66</v>
      </c>
      <c r="F136" s="160" t="n">
        <v>-0.0008</v>
      </c>
      <c r="G136" s="39" t="n"/>
      <c r="H136" s="170" t="n"/>
    </row>
    <row r="137">
      <c r="A137" s="38" t="inlineStr">
        <is>
          <t>Oberoi Realty Ltd.28/10/2025</t>
        </is>
      </c>
      <c r="B137" s="17" t="n"/>
      <c r="C137" s="17" t="n"/>
      <c r="D137" s="167" t="n">
        <v>-11200</v>
      </c>
      <c r="E137" s="159" t="n">
        <v>-178.15</v>
      </c>
      <c r="F137" s="160" t="n">
        <v>-0.0008</v>
      </c>
      <c r="G137" s="39" t="n"/>
      <c r="H137" s="170" t="n"/>
    </row>
    <row r="138">
      <c r="A138" s="38" t="inlineStr">
        <is>
          <t>Pidilite Industries Ltd.28/10/2025</t>
        </is>
      </c>
      <c r="B138" s="17" t="n"/>
      <c r="C138" s="17" t="n"/>
      <c r="D138" s="167" t="n">
        <v>-12500</v>
      </c>
      <c r="E138" s="159" t="n">
        <v>-184.95</v>
      </c>
      <c r="F138" s="160" t="n">
        <v>-0.0008</v>
      </c>
      <c r="G138" s="39" t="n"/>
      <c r="H138" s="170" t="n"/>
    </row>
    <row r="139">
      <c r="A139" s="38" t="inlineStr">
        <is>
          <t>Bank of Baroda28/10/2025</t>
        </is>
      </c>
      <c r="B139" s="17" t="n"/>
      <c r="C139" s="17" t="n"/>
      <c r="D139" s="167" t="n">
        <v>-73125</v>
      </c>
      <c r="E139" s="159" t="n">
        <v>-190.4</v>
      </c>
      <c r="F139" s="160" t="n">
        <v>-0.0008</v>
      </c>
      <c r="G139" s="39" t="n"/>
      <c r="H139" s="170" t="n"/>
    </row>
    <row r="140">
      <c r="A140" s="38" t="inlineStr">
        <is>
          <t>National Aluminium Company Ltd.28/10/2025</t>
        </is>
      </c>
      <c r="B140" s="17" t="n"/>
      <c r="C140" s="17" t="n"/>
      <c r="D140" s="167" t="n">
        <v>-93750</v>
      </c>
      <c r="E140" s="159" t="n">
        <v>-201.68</v>
      </c>
      <c r="F140" s="160" t="n">
        <v>-0.0009</v>
      </c>
      <c r="G140" s="39" t="n"/>
      <c r="H140" s="170" t="n"/>
    </row>
    <row r="141">
      <c r="A141" s="38" t="inlineStr">
        <is>
          <t>Larsen &amp; Toubro Ltd.28/10/2025</t>
        </is>
      </c>
      <c r="B141" s="17" t="n"/>
      <c r="C141" s="17" t="n"/>
      <c r="D141" s="167" t="n">
        <v>-5600</v>
      </c>
      <c r="E141" s="159" t="n">
        <v>-206.1</v>
      </c>
      <c r="F141" s="160" t="n">
        <v>-0.0009</v>
      </c>
      <c r="G141" s="39" t="n"/>
      <c r="H141" s="170" t="n"/>
    </row>
    <row r="142">
      <c r="A142" s="38" t="inlineStr">
        <is>
          <t>Computer Age Management Services Ltd.28/10/2025</t>
        </is>
      </c>
      <c r="B142" s="17" t="n"/>
      <c r="C142" s="17" t="n"/>
      <c r="D142" s="167" t="n">
        <v>-5700</v>
      </c>
      <c r="E142" s="159" t="n">
        <v>-215.68</v>
      </c>
      <c r="F142" s="160" t="n">
        <v>-0.0009</v>
      </c>
      <c r="G142" s="39" t="n"/>
      <c r="H142" s="170" t="n"/>
    </row>
    <row r="143">
      <c r="A143" s="38" t="inlineStr">
        <is>
          <t>Prestige Estates Projects Ltd.28/10/2025</t>
        </is>
      </c>
      <c r="B143" s="17" t="n"/>
      <c r="C143" s="17" t="n"/>
      <c r="D143" s="167" t="n">
        <v>-14400</v>
      </c>
      <c r="E143" s="159" t="n">
        <v>-218.66</v>
      </c>
      <c r="F143" s="160" t="n">
        <v>-0.0009</v>
      </c>
      <c r="G143" s="39" t="n"/>
      <c r="H143" s="170" t="n"/>
    </row>
    <row r="144">
      <c r="A144" s="38" t="inlineStr">
        <is>
          <t>Mphasis Ltd.28/10/2025</t>
        </is>
      </c>
      <c r="B144" s="17" t="n"/>
      <c r="C144" s="17" t="n"/>
      <c r="D144" s="167" t="n">
        <v>-8525</v>
      </c>
      <c r="E144" s="159" t="n">
        <v>-227.75</v>
      </c>
      <c r="F144" s="160" t="n">
        <v>-0.001</v>
      </c>
      <c r="G144" s="39" t="n"/>
      <c r="H144" s="170" t="n"/>
    </row>
    <row r="145">
      <c r="A145" s="38" t="inlineStr">
        <is>
          <t>Indian Railway Catering &amp;Tou. Corp. Ltd.28/10/2025</t>
        </is>
      </c>
      <c r="B145" s="17" t="n"/>
      <c r="C145" s="17" t="n"/>
      <c r="D145" s="167" t="n">
        <v>-32375</v>
      </c>
      <c r="E145" s="159" t="n">
        <v>-228.39</v>
      </c>
      <c r="F145" s="160" t="n">
        <v>-0.001</v>
      </c>
      <c r="G145" s="39" t="n"/>
      <c r="H145" s="170" t="n"/>
    </row>
    <row r="146">
      <c r="A146" s="38" t="inlineStr">
        <is>
          <t>Persistent Systems Ltd.28/10/2025</t>
        </is>
      </c>
      <c r="B146" s="17" t="n"/>
      <c r="C146" s="17" t="n"/>
      <c r="D146" s="167" t="n">
        <v>-4800</v>
      </c>
      <c r="E146" s="159" t="n">
        <v>-232.8</v>
      </c>
      <c r="F146" s="160" t="n">
        <v>-0.001</v>
      </c>
      <c r="G146" s="39" t="n"/>
      <c r="H146" s="170" t="n"/>
    </row>
    <row r="147">
      <c r="A147" s="38" t="inlineStr">
        <is>
          <t>Oil &amp; Natural Gas Corporation Ltd.28/10/2025</t>
        </is>
      </c>
      <c r="B147" s="17" t="n"/>
      <c r="C147" s="17" t="n"/>
      <c r="D147" s="167" t="n">
        <v>-105750</v>
      </c>
      <c r="E147" s="159" t="n">
        <v>-254.56</v>
      </c>
      <c r="F147" s="160" t="n">
        <v>-0.0011</v>
      </c>
      <c r="G147" s="39" t="n"/>
      <c r="H147" s="170" t="n"/>
    </row>
    <row r="148">
      <c r="A148" s="38" t="inlineStr">
        <is>
          <t>Power Finance Corporation Ltd.28/10/2025</t>
        </is>
      </c>
      <c r="B148" s="17" t="n"/>
      <c r="C148" s="17" t="n"/>
      <c r="D148" s="167" t="n">
        <v>-62400</v>
      </c>
      <c r="E148" s="159" t="n">
        <v>-257.24</v>
      </c>
      <c r="F148" s="160" t="n">
        <v>-0.0011</v>
      </c>
      <c r="G148" s="39" t="n"/>
      <c r="H148" s="170" t="n"/>
    </row>
    <row r="149">
      <c r="A149" s="38" t="inlineStr">
        <is>
          <t>Divi's Laboratories Ltd.28/10/2025</t>
        </is>
      </c>
      <c r="B149" s="17" t="n"/>
      <c r="C149" s="17" t="n"/>
      <c r="D149" s="167" t="n">
        <v>-4600</v>
      </c>
      <c r="E149" s="159" t="n">
        <v>-263.49</v>
      </c>
      <c r="F149" s="160" t="n">
        <v>-0.0011</v>
      </c>
      <c r="G149" s="39" t="n"/>
      <c r="H149" s="170" t="n"/>
    </row>
    <row r="150">
      <c r="A150" s="38" t="inlineStr">
        <is>
          <t>Polycab India Ltd.28/10/2025</t>
        </is>
      </c>
      <c r="B150" s="17" t="n"/>
      <c r="C150" s="17" t="n"/>
      <c r="D150" s="167" t="n">
        <v>-3625</v>
      </c>
      <c r="E150" s="159" t="n">
        <v>-266.06</v>
      </c>
      <c r="F150" s="160" t="n">
        <v>-0.0011</v>
      </c>
      <c r="G150" s="39" t="n"/>
      <c r="H150" s="170" t="n"/>
    </row>
    <row r="151">
      <c r="A151" s="38" t="inlineStr">
        <is>
          <t>Cipla Ltd.28/10/2025</t>
        </is>
      </c>
      <c r="B151" s="17" t="n"/>
      <c r="C151" s="17" t="n"/>
      <c r="D151" s="167" t="n">
        <v>-17625</v>
      </c>
      <c r="E151" s="159" t="n">
        <v>-266.63</v>
      </c>
      <c r="F151" s="160" t="n">
        <v>-0.0011</v>
      </c>
      <c r="G151" s="39" t="n"/>
      <c r="H151" s="170" t="n"/>
    </row>
    <row r="152">
      <c r="A152" s="38" t="inlineStr">
        <is>
          <t>JSW Energy Ltd.28/10/2025</t>
        </is>
      </c>
      <c r="B152" s="17" t="n"/>
      <c r="C152" s="17" t="n"/>
      <c r="D152" s="167" t="n">
        <v>-50000</v>
      </c>
      <c r="E152" s="159" t="n">
        <v>-266.73</v>
      </c>
      <c r="F152" s="160" t="n">
        <v>-0.0011</v>
      </c>
      <c r="G152" s="39" t="n"/>
      <c r="H152" s="170" t="n"/>
    </row>
    <row r="153">
      <c r="A153" s="38" t="inlineStr">
        <is>
          <t>Cummins India Ltd.28/10/2025</t>
        </is>
      </c>
      <c r="B153" s="17" t="n"/>
      <c r="C153" s="17" t="n"/>
      <c r="D153" s="167" t="n">
        <v>-7000</v>
      </c>
      <c r="E153" s="159" t="n">
        <v>-276.48</v>
      </c>
      <c r="F153" s="160" t="n">
        <v>-0.0012</v>
      </c>
      <c r="G153" s="39" t="n"/>
      <c r="H153" s="170" t="n"/>
    </row>
    <row r="154">
      <c r="A154" s="38" t="inlineStr">
        <is>
          <t>HDFC Life Insurance Company Ltd.28/10/2025</t>
        </is>
      </c>
      <c r="B154" s="17" t="n"/>
      <c r="C154" s="17" t="n"/>
      <c r="D154" s="167" t="n">
        <v>-36300</v>
      </c>
      <c r="E154" s="159" t="n">
        <v>-276.5</v>
      </c>
      <c r="F154" s="160" t="n">
        <v>-0.0012</v>
      </c>
      <c r="G154" s="39" t="n"/>
      <c r="H154" s="170" t="n"/>
    </row>
    <row r="155">
      <c r="A155" s="38" t="inlineStr">
        <is>
          <t>Steel Authority of India Ltd.28/10/2025</t>
        </is>
      </c>
      <c r="B155" s="17" t="n"/>
      <c r="C155" s="17" t="n"/>
      <c r="D155" s="167" t="n">
        <v>-220900</v>
      </c>
      <c r="E155" s="159" t="n">
        <v>-299.1</v>
      </c>
      <c r="F155" s="160" t="n">
        <v>-0.0013</v>
      </c>
      <c r="G155" s="39" t="n"/>
      <c r="H155" s="170" t="n"/>
    </row>
    <row r="156">
      <c r="A156" s="38" t="inlineStr">
        <is>
          <t>Tata Steel Ltd.28/10/2025</t>
        </is>
      </c>
      <c r="B156" s="17" t="n"/>
      <c r="C156" s="17" t="n"/>
      <c r="D156" s="167" t="n">
        <v>-192500</v>
      </c>
      <c r="E156" s="159" t="n">
        <v>-327.38</v>
      </c>
      <c r="F156" s="160" t="n">
        <v>-0.0014</v>
      </c>
      <c r="G156" s="39" t="n"/>
      <c r="H156" s="170" t="n"/>
    </row>
    <row r="157">
      <c r="A157" s="38" t="inlineStr">
        <is>
          <t>Adani Energy Solutions Ltd.28/10/2025</t>
        </is>
      </c>
      <c r="B157" s="17" t="n"/>
      <c r="C157" s="17" t="n"/>
      <c r="D157" s="167" t="n">
        <v>-37800</v>
      </c>
      <c r="E157" s="159" t="n">
        <v>-331.39</v>
      </c>
      <c r="F157" s="160" t="n">
        <v>-0.0014</v>
      </c>
      <c r="G157" s="39" t="n"/>
      <c r="H157" s="170" t="n"/>
    </row>
    <row r="158">
      <c r="A158" s="38" t="inlineStr">
        <is>
          <t>JSW Steel Ltd.28/10/2025</t>
        </is>
      </c>
      <c r="B158" s="17" t="n"/>
      <c r="C158" s="17" t="n"/>
      <c r="D158" s="167" t="n">
        <v>-29025</v>
      </c>
      <c r="E158" s="159" t="n">
        <v>-333.53</v>
      </c>
      <c r="F158" s="160" t="n">
        <v>-0.0014</v>
      </c>
      <c r="G158" s="39" t="n"/>
      <c r="H158" s="170" t="n"/>
    </row>
    <row r="159">
      <c r="A159" s="38" t="inlineStr">
        <is>
          <t>Lupin Ltd.28/10/2025</t>
        </is>
      </c>
      <c r="B159" s="17" t="n"/>
      <c r="C159" s="17" t="n"/>
      <c r="D159" s="167" t="n">
        <v>-17425</v>
      </c>
      <c r="E159" s="159" t="n">
        <v>-335.69</v>
      </c>
      <c r="F159" s="160" t="n">
        <v>-0.0014</v>
      </c>
      <c r="G159" s="39" t="n"/>
      <c r="H159" s="170" t="n"/>
    </row>
    <row r="160">
      <c r="A160" s="38" t="inlineStr">
        <is>
          <t>PB Fintech Ltd.28/10/2025</t>
        </is>
      </c>
      <c r="B160" s="17" t="n"/>
      <c r="C160" s="17" t="n"/>
      <c r="D160" s="167" t="n">
        <v>-20300</v>
      </c>
      <c r="E160" s="159" t="n">
        <v>-346.95</v>
      </c>
      <c r="F160" s="160" t="n">
        <v>-0.0015</v>
      </c>
      <c r="G160" s="39" t="n"/>
      <c r="H160" s="170" t="n"/>
    </row>
    <row r="161">
      <c r="A161" s="38" t="inlineStr">
        <is>
          <t>Hindustan Petroleum Corporation Ltd.28/10/2025</t>
        </is>
      </c>
      <c r="B161" s="17" t="n"/>
      <c r="C161" s="17" t="n"/>
      <c r="D161" s="167" t="n">
        <v>-81000</v>
      </c>
      <c r="E161" s="159" t="n">
        <v>-361.58</v>
      </c>
      <c r="F161" s="160" t="n">
        <v>-0.0015</v>
      </c>
      <c r="G161" s="39" t="n"/>
      <c r="H161" s="170" t="n"/>
    </row>
    <row r="162">
      <c r="A162" s="38" t="inlineStr">
        <is>
          <t>RBL Bank Ltd.28/10/2025</t>
        </is>
      </c>
      <c r="B162" s="17" t="n"/>
      <c r="C162" s="17" t="n"/>
      <c r="D162" s="167" t="n">
        <v>-139700</v>
      </c>
      <c r="E162" s="159" t="n">
        <v>-390.88</v>
      </c>
      <c r="F162" s="160" t="n">
        <v>-0.0017</v>
      </c>
      <c r="G162" s="39" t="n"/>
      <c r="H162" s="170" t="n"/>
    </row>
    <row r="163">
      <c r="A163" s="38" t="inlineStr">
        <is>
          <t>HCL Technologies Ltd.28/10/2025</t>
        </is>
      </c>
      <c r="B163" s="17" t="n"/>
      <c r="C163" s="17" t="n"/>
      <c r="D163" s="167" t="n">
        <v>-31150</v>
      </c>
      <c r="E163" s="159" t="n">
        <v>-430.68</v>
      </c>
      <c r="F163" s="160" t="n">
        <v>-0.0018</v>
      </c>
      <c r="G163" s="39" t="n"/>
      <c r="H163" s="170" t="n"/>
    </row>
    <row r="164">
      <c r="A164" s="38" t="inlineStr">
        <is>
          <t>The Federal Bank Ltd.28/10/2025</t>
        </is>
      </c>
      <c r="B164" s="17" t="n"/>
      <c r="C164" s="17" t="n"/>
      <c r="D164" s="167" t="n">
        <v>-225000</v>
      </c>
      <c r="E164" s="159" t="n">
        <v>-436.32</v>
      </c>
      <c r="F164" s="160" t="n">
        <v>-0.0019</v>
      </c>
      <c r="G164" s="39" t="n"/>
      <c r="H164" s="170" t="n"/>
    </row>
    <row r="165">
      <c r="A165" s="38" t="inlineStr">
        <is>
          <t>Adani Ports &amp; Special Economic Zone Ltd.28/10/2025</t>
        </is>
      </c>
      <c r="B165" s="17" t="n"/>
      <c r="C165" s="17" t="n"/>
      <c r="D165" s="167" t="n">
        <v>-31350</v>
      </c>
      <c r="E165" s="159" t="n">
        <v>-442.41</v>
      </c>
      <c r="F165" s="160" t="n">
        <v>-0.0019</v>
      </c>
      <c r="G165" s="39" t="n"/>
      <c r="H165" s="170" t="n"/>
    </row>
    <row r="166">
      <c r="A166" s="38" t="inlineStr">
        <is>
          <t>Canara Bank28/10/2025</t>
        </is>
      </c>
      <c r="B166" s="17" t="n"/>
      <c r="C166" s="17" t="n"/>
      <c r="D166" s="167" t="n">
        <v>-391500</v>
      </c>
      <c r="E166" s="159" t="n">
        <v>-487.81</v>
      </c>
      <c r="F166" s="160" t="n">
        <v>-0.0021</v>
      </c>
      <c r="G166" s="39" t="n"/>
      <c r="H166" s="170" t="n"/>
    </row>
    <row r="167">
      <c r="A167" s="38" t="inlineStr">
        <is>
          <t>Titan Company Ltd.28/10/2025</t>
        </is>
      </c>
      <c r="B167" s="17" t="n"/>
      <c r="C167" s="17" t="n"/>
      <c r="D167" s="167" t="n">
        <v>-14525</v>
      </c>
      <c r="E167" s="159" t="n">
        <v>-492.54</v>
      </c>
      <c r="F167" s="160" t="n">
        <v>-0.0021</v>
      </c>
      <c r="G167" s="39" t="n"/>
      <c r="H167" s="170" t="n"/>
    </row>
    <row r="168">
      <c r="A168" s="38" t="inlineStr">
        <is>
          <t>Bajaj Finance Ltd.28/10/2025</t>
        </is>
      </c>
      <c r="B168" s="17" t="n"/>
      <c r="C168" s="17" t="n"/>
      <c r="D168" s="167" t="n">
        <v>-54750</v>
      </c>
      <c r="E168" s="159" t="n">
        <v>-550.02</v>
      </c>
      <c r="F168" s="160" t="n">
        <v>-0.0024</v>
      </c>
      <c r="G168" s="39" t="n"/>
      <c r="H168" s="170" t="n"/>
    </row>
    <row r="169">
      <c r="A169" s="38" t="inlineStr">
        <is>
          <t>Shriram Finance Ltd.28/10/2025</t>
        </is>
      </c>
      <c r="B169" s="17" t="n"/>
      <c r="C169" s="17" t="n"/>
      <c r="D169" s="167" t="n">
        <v>-94875</v>
      </c>
      <c r="E169" s="159" t="n">
        <v>-588.79</v>
      </c>
      <c r="F169" s="160" t="n">
        <v>-0.0025</v>
      </c>
      <c r="G169" s="39" t="n"/>
      <c r="H169" s="170" t="n"/>
    </row>
    <row r="170">
      <c r="A170" s="38" t="inlineStr">
        <is>
          <t>Sammaan Capital Ltd.28/10/2025</t>
        </is>
      </c>
      <c r="B170" s="17" t="n"/>
      <c r="C170" s="17" t="n"/>
      <c r="D170" s="167" t="n">
        <v>-374100</v>
      </c>
      <c r="E170" s="159" t="n">
        <v>-603.39</v>
      </c>
      <c r="F170" s="160" t="n">
        <v>-0.0026</v>
      </c>
      <c r="G170" s="39" t="n"/>
      <c r="H170" s="170" t="n"/>
    </row>
    <row r="171">
      <c r="A171" s="38" t="inlineStr">
        <is>
          <t>Max Healthcare Institute Ltd.28/10/2025</t>
        </is>
      </c>
      <c r="B171" s="17" t="n"/>
      <c r="C171" s="17" t="n"/>
      <c r="D171" s="167" t="n">
        <v>-55650</v>
      </c>
      <c r="E171" s="159" t="n">
        <v>-624.5599999999999</v>
      </c>
      <c r="F171" s="160" t="n">
        <v>-0.0027</v>
      </c>
      <c r="G171" s="39" t="n"/>
      <c r="H171" s="170" t="n"/>
    </row>
    <row r="172">
      <c r="A172" s="38" t="inlineStr">
        <is>
          <t>IndusInd Bank Ltd.28/10/2025</t>
        </is>
      </c>
      <c r="B172" s="17" t="n"/>
      <c r="C172" s="17" t="n"/>
      <c r="D172" s="167" t="n">
        <v>-111300</v>
      </c>
      <c r="E172" s="159" t="n">
        <v>-822.4</v>
      </c>
      <c r="F172" s="160" t="n">
        <v>-0.0035</v>
      </c>
      <c r="G172" s="39" t="n"/>
      <c r="H172" s="170" t="n"/>
    </row>
    <row r="173">
      <c r="A173" s="38" t="inlineStr">
        <is>
          <t>Hindalco Industries Ltd.28/10/2025</t>
        </is>
      </c>
      <c r="B173" s="17" t="n"/>
      <c r="C173" s="17" t="n"/>
      <c r="D173" s="167" t="n">
        <v>-116200</v>
      </c>
      <c r="E173" s="159" t="n">
        <v>-892.01</v>
      </c>
      <c r="F173" s="160" t="n">
        <v>-0.0038</v>
      </c>
      <c r="G173" s="39" t="n"/>
      <c r="H173" s="170" t="n"/>
    </row>
    <row r="174">
      <c r="A174" s="38" t="inlineStr">
        <is>
          <t>Marico Ltd.28/10/2025</t>
        </is>
      </c>
      <c r="B174" s="17" t="n"/>
      <c r="C174" s="17" t="n"/>
      <c r="D174" s="167" t="n">
        <v>-130800</v>
      </c>
      <c r="E174" s="159" t="n">
        <v>-918.9400000000001</v>
      </c>
      <c r="F174" s="160" t="n">
        <v>-0.0039</v>
      </c>
      <c r="G174" s="39" t="n"/>
      <c r="H174" s="170" t="n"/>
    </row>
    <row r="175">
      <c r="A175" s="38" t="inlineStr">
        <is>
          <t>Tata Motors Ltd.28/10/2025</t>
        </is>
      </c>
      <c r="B175" s="17" t="n"/>
      <c r="C175" s="17" t="n"/>
      <c r="D175" s="167" t="n">
        <v>-146400</v>
      </c>
      <c r="E175" s="159" t="n">
        <v>-1000.35</v>
      </c>
      <c r="F175" s="160" t="n">
        <v>-0.0043</v>
      </c>
      <c r="G175" s="39" t="n"/>
      <c r="H175" s="170" t="n"/>
    </row>
    <row r="176">
      <c r="A176" s="38" t="inlineStr">
        <is>
          <t>Kotak Mahindra Bank Ltd.28/10/2025</t>
        </is>
      </c>
      <c r="B176" s="17" t="n"/>
      <c r="C176" s="17" t="n"/>
      <c r="D176" s="167" t="n">
        <v>-50400</v>
      </c>
      <c r="E176" s="159" t="n">
        <v>-1010.47</v>
      </c>
      <c r="F176" s="160" t="n">
        <v>-0.0043</v>
      </c>
      <c r="G176" s="39" t="n"/>
      <c r="H176" s="170" t="n"/>
    </row>
    <row r="177">
      <c r="A177" s="38" t="inlineStr">
        <is>
          <t>Jio Financial Services Ltd.28/10/2025</t>
        </is>
      </c>
      <c r="B177" s="17" t="n"/>
      <c r="C177" s="17" t="n"/>
      <c r="D177" s="167" t="n">
        <v>-368950</v>
      </c>
      <c r="E177" s="159" t="n">
        <v>-1088.96</v>
      </c>
      <c r="F177" s="160" t="n">
        <v>-0.0047</v>
      </c>
      <c r="G177" s="39" t="n"/>
      <c r="H177" s="170" t="n"/>
    </row>
    <row r="178">
      <c r="A178" s="38" t="inlineStr">
        <is>
          <t>Ultratech Cement Ltd.28/10/2025</t>
        </is>
      </c>
      <c r="B178" s="17" t="n"/>
      <c r="C178" s="17" t="n"/>
      <c r="D178" s="167" t="n">
        <v>-9100</v>
      </c>
      <c r="E178" s="159" t="n">
        <v>-1117.75</v>
      </c>
      <c r="F178" s="160" t="n">
        <v>-0.0048</v>
      </c>
      <c r="G178" s="39" t="n"/>
      <c r="H178" s="170" t="n"/>
    </row>
    <row r="179">
      <c r="A179" s="38" t="inlineStr">
        <is>
          <t>Bharat Electronics Ltd.28/10/2025</t>
        </is>
      </c>
      <c r="B179" s="17" t="n"/>
      <c r="C179" s="17" t="n"/>
      <c r="D179" s="167" t="n">
        <v>-361950</v>
      </c>
      <c r="E179" s="159" t="n">
        <v>-1468.25</v>
      </c>
      <c r="F179" s="160" t="n">
        <v>-0.0063</v>
      </c>
      <c r="G179" s="39" t="n"/>
      <c r="H179" s="170" t="n"/>
    </row>
    <row r="180">
      <c r="A180" s="38" t="inlineStr">
        <is>
          <t>Adani Enterprises Ltd.28/10/2025</t>
        </is>
      </c>
      <c r="B180" s="17" t="n"/>
      <c r="C180" s="17" t="n"/>
      <c r="D180" s="167" t="n">
        <v>-73500</v>
      </c>
      <c r="E180" s="159" t="n">
        <v>-1853.67</v>
      </c>
      <c r="F180" s="160" t="n">
        <v>-0.007900000000000001</v>
      </c>
      <c r="G180" s="39" t="n"/>
      <c r="H180" s="170" t="n"/>
    </row>
    <row r="181">
      <c r="A181" s="38" t="inlineStr">
        <is>
          <t>Coal India Ltd.28/10/2025</t>
        </is>
      </c>
      <c r="B181" s="17" t="n"/>
      <c r="C181" s="17" t="n"/>
      <c r="D181" s="167" t="n">
        <v>-473850</v>
      </c>
      <c r="E181" s="159" t="n">
        <v>-1855.6</v>
      </c>
      <c r="F181" s="160" t="n">
        <v>-0.007900000000000001</v>
      </c>
      <c r="G181" s="39" t="n"/>
      <c r="H181" s="170" t="n"/>
    </row>
    <row r="182">
      <c r="A182" s="38" t="inlineStr">
        <is>
          <t>Grasim Industries Ltd.28/10/2025</t>
        </is>
      </c>
      <c r="B182" s="17" t="n"/>
      <c r="C182" s="17" t="n"/>
      <c r="D182" s="167" t="n">
        <v>-69750</v>
      </c>
      <c r="E182" s="159" t="n">
        <v>-1932.84</v>
      </c>
      <c r="F182" s="160" t="n">
        <v>-0.0083</v>
      </c>
      <c r="G182" s="39" t="n"/>
      <c r="H182" s="170" t="n"/>
    </row>
    <row r="183">
      <c r="A183" s="38" t="inlineStr">
        <is>
          <t>Mahindra &amp; Mahindra Ltd.28/10/2025</t>
        </is>
      </c>
      <c r="B183" s="17" t="n"/>
      <c r="C183" s="17" t="n"/>
      <c r="D183" s="167" t="n">
        <v>-58800</v>
      </c>
      <c r="E183" s="159" t="n">
        <v>-2030.01</v>
      </c>
      <c r="F183" s="160" t="n">
        <v>-0.008699999999999999</v>
      </c>
      <c r="G183" s="39" t="n"/>
      <c r="H183" s="170" t="n"/>
    </row>
    <row r="184">
      <c r="A184" s="38" t="inlineStr">
        <is>
          <t>ICICI Bank Ltd.28/10/2025</t>
        </is>
      </c>
      <c r="B184" s="17" t="n"/>
      <c r="C184" s="17" t="n"/>
      <c r="D184" s="167" t="n">
        <v>-170800</v>
      </c>
      <c r="E184" s="159" t="n">
        <v>-2318.61</v>
      </c>
      <c r="F184" s="160" t="n">
        <v>-0.009900000000000001</v>
      </c>
      <c r="G184" s="39" t="n"/>
      <c r="H184" s="170" t="n"/>
    </row>
    <row r="185">
      <c r="A185" s="38" t="inlineStr">
        <is>
          <t>Hindustan Aeronautics Ltd.28/10/2025</t>
        </is>
      </c>
      <c r="B185" s="17" t="n"/>
      <c r="C185" s="17" t="n"/>
      <c r="D185" s="167" t="n">
        <v>-53400</v>
      </c>
      <c r="E185" s="159" t="n">
        <v>-2552.68</v>
      </c>
      <c r="F185" s="160" t="n">
        <v>-0.0109</v>
      </c>
      <c r="G185" s="39" t="n"/>
      <c r="H185" s="170" t="n"/>
    </row>
    <row r="186">
      <c r="A186" s="38" t="inlineStr">
        <is>
          <t>State Bank of India28/10/2025</t>
        </is>
      </c>
      <c r="B186" s="17" t="n"/>
      <c r="C186" s="17" t="n"/>
      <c r="D186" s="167" t="n">
        <v>-381750</v>
      </c>
      <c r="E186" s="159" t="n">
        <v>-3347.76</v>
      </c>
      <c r="F186" s="160" t="n">
        <v>-0.0143</v>
      </c>
      <c r="G186" s="39" t="n"/>
      <c r="H186" s="170" t="n"/>
    </row>
    <row r="187">
      <c r="A187" s="38" t="inlineStr">
        <is>
          <t>Eternal Ltd.28/10/2025</t>
        </is>
      </c>
      <c r="B187" s="17" t="n"/>
      <c r="C187" s="17" t="n"/>
      <c r="D187" s="167" t="n">
        <v>-1282825</v>
      </c>
      <c r="E187" s="159" t="n">
        <v>-4206.38</v>
      </c>
      <c r="F187" s="160" t="n">
        <v>-0.018</v>
      </c>
      <c r="G187" s="39" t="n"/>
      <c r="H187" s="170" t="n"/>
    </row>
    <row r="188">
      <c r="A188" s="38" t="inlineStr">
        <is>
          <t>Bharti Airtel Ltd.28/10/2025</t>
        </is>
      </c>
      <c r="B188" s="17" t="n"/>
      <c r="C188" s="17" t="n"/>
      <c r="D188" s="167" t="n">
        <v>-229900</v>
      </c>
      <c r="E188" s="159" t="n">
        <v>-4349.25</v>
      </c>
      <c r="F188" s="160" t="n">
        <v>-0.0186</v>
      </c>
      <c r="G188" s="39" t="n"/>
      <c r="H188" s="170" t="n"/>
    </row>
    <row r="189">
      <c r="A189" s="38" t="inlineStr">
        <is>
          <t>HDFC Bank Ltd.28/10/2025</t>
        </is>
      </c>
      <c r="B189" s="17" t="n"/>
      <c r="C189" s="17" t="n"/>
      <c r="D189" s="167" t="n">
        <v>-479600</v>
      </c>
      <c r="E189" s="159" t="n">
        <v>-4585.46</v>
      </c>
      <c r="F189" s="160" t="n">
        <v>-0.0196</v>
      </c>
      <c r="G189" s="39" t="n"/>
      <c r="H189" s="170" t="n"/>
    </row>
    <row r="190">
      <c r="A190" s="38" t="inlineStr">
        <is>
          <t>Vodafone Idea Ltd.28/10/2025</t>
        </is>
      </c>
      <c r="B190" s="17" t="n"/>
      <c r="C190" s="17" t="n"/>
      <c r="D190" s="167" t="n">
        <v>-67257975</v>
      </c>
      <c r="E190" s="159" t="n">
        <v>-5515.15</v>
      </c>
      <c r="F190" s="160" t="n">
        <v>-0.0236</v>
      </c>
      <c r="G190" s="39" t="n"/>
      <c r="H190" s="170" t="n"/>
    </row>
    <row r="191">
      <c r="A191" s="38" t="inlineStr">
        <is>
          <t>Axis Bank Ltd.28/10/2025</t>
        </is>
      </c>
      <c r="B191" s="17" t="n"/>
      <c r="C191" s="17" t="n"/>
      <c r="D191" s="167" t="n">
        <v>-501875</v>
      </c>
      <c r="E191" s="159" t="n">
        <v>-5707.32</v>
      </c>
      <c r="F191" s="160" t="n">
        <v>-0.0244</v>
      </c>
      <c r="G191" s="39" t="n"/>
      <c r="H191" s="170" t="n"/>
    </row>
    <row r="192">
      <c r="A192" s="38" t="inlineStr">
        <is>
          <t>Reliance Industries Ltd.28/10/2025</t>
        </is>
      </c>
      <c r="B192" s="17" t="n"/>
      <c r="C192" s="17" t="n"/>
      <c r="D192" s="167" t="n">
        <v>-443500</v>
      </c>
      <c r="E192" s="159" t="n">
        <v>-6090.14</v>
      </c>
      <c r="F192" s="160" t="n">
        <v>-0.026</v>
      </c>
      <c r="G192" s="39" t="n"/>
      <c r="H192" s="170" t="n"/>
    </row>
    <row r="193">
      <c r="A193" s="40" t="inlineStr">
        <is>
          <t>Sub Total</t>
        </is>
      </c>
      <c r="B193" s="18" t="n"/>
      <c r="C193" s="18" t="n"/>
      <c r="D193" s="157" t="n"/>
      <c r="E193" s="168">
        <f>SUM(E105:E192)</f>
        <v/>
      </c>
      <c r="F193" s="169">
        <f>SUM(F109:F192)</f>
        <v/>
      </c>
      <c r="G193" s="41" t="n"/>
    </row>
    <row r="194">
      <c r="A194" s="40" t="n"/>
      <c r="B194" s="18" t="n"/>
      <c r="C194" s="18" t="n"/>
      <c r="D194" s="157" t="n"/>
      <c r="E194" s="171" t="n"/>
      <c r="F194" s="172" t="n"/>
      <c r="G194" s="41" t="n"/>
    </row>
    <row r="195">
      <c r="A195" s="89" t="inlineStr">
        <is>
          <t>(b) Exchange Traded Commodity Derivatives</t>
        </is>
      </c>
      <c r="B195" s="17" t="n"/>
      <c r="C195" s="17" t="n"/>
      <c r="D195" s="156" t="n"/>
      <c r="E195" s="7" t="n"/>
      <c r="F195" s="8" t="n"/>
      <c r="G195" s="39" t="n"/>
    </row>
    <row r="196">
      <c r="A196" s="38" t="inlineStr">
        <is>
          <t>SILVER-05Dec2025-MCX</t>
        </is>
      </c>
      <c r="B196" s="17" t="n"/>
      <c r="C196" s="17" t="n"/>
      <c r="D196" s="167" t="n">
        <v>5310</v>
      </c>
      <c r="E196" s="159" t="n">
        <v>7503.88</v>
      </c>
      <c r="F196" s="160" t="n">
        <v>0.0321</v>
      </c>
      <c r="G196" s="39" t="n"/>
      <c r="H196" s="170" t="n"/>
    </row>
    <row r="197">
      <c r="A197" s="38" t="inlineStr">
        <is>
          <t>GOLD-03Oct2025-MCX</t>
        </is>
      </c>
      <c r="B197" s="17" t="n"/>
      <c r="C197" s="17" t="n"/>
      <c r="D197" s="167" t="n">
        <v>3700</v>
      </c>
      <c r="E197" s="159" t="n">
        <v>4272.61</v>
      </c>
      <c r="F197" s="160" t="n">
        <v>0.0183</v>
      </c>
      <c r="G197" s="39" t="n"/>
      <c r="H197" s="170" t="n"/>
    </row>
    <row r="198">
      <c r="A198" s="38" t="inlineStr">
        <is>
          <t>SILVERMINI-28Nov2025-MCX1</t>
        </is>
      </c>
      <c r="B198" s="17" t="n"/>
      <c r="C198" s="17" t="n"/>
      <c r="D198" s="167" t="n">
        <v>-535</v>
      </c>
      <c r="E198" s="159" t="n">
        <v>-757.29</v>
      </c>
      <c r="F198" s="160" t="n">
        <v>-0.0032</v>
      </c>
      <c r="G198" s="39" t="n"/>
      <c r="H198" s="170" t="n"/>
    </row>
    <row r="199">
      <c r="A199" s="38" t="inlineStr">
        <is>
          <t>GOLDMINI-05Nov2025-MCX</t>
        </is>
      </c>
      <c r="B199" s="17" t="n"/>
      <c r="C199" s="17" t="n"/>
      <c r="D199" s="167" t="n">
        <v>-1320</v>
      </c>
      <c r="E199" s="159" t="n">
        <v>-1526.67</v>
      </c>
      <c r="F199" s="160" t="n">
        <v>-0.0065</v>
      </c>
      <c r="G199" s="39" t="n"/>
      <c r="H199" s="170" t="n"/>
    </row>
    <row r="200">
      <c r="A200" s="38" t="inlineStr">
        <is>
          <t>SILVER-05Mar2026-MCX</t>
        </is>
      </c>
      <c r="B200" s="17" t="n"/>
      <c r="C200" s="17" t="n"/>
      <c r="D200" s="167" t="n">
        <v>-5310</v>
      </c>
      <c r="E200" s="159" t="n">
        <v>-7590.91</v>
      </c>
      <c r="F200" s="160" t="n">
        <v>-0.0325</v>
      </c>
      <c r="G200" s="39" t="n"/>
      <c r="H200" s="170" t="n"/>
    </row>
    <row r="201">
      <c r="A201" s="38" t="inlineStr">
        <is>
          <t>GOLDMINI-03Oct2025-MCX</t>
        </is>
      </c>
      <c r="B201" s="17" t="n"/>
      <c r="C201" s="17" t="n"/>
      <c r="D201" s="167" t="n">
        <v>-8700</v>
      </c>
      <c r="E201" s="7" t="n">
        <v>-10018.05</v>
      </c>
      <c r="F201" s="160" t="n">
        <v>-0.0428</v>
      </c>
      <c r="G201" s="39" t="n"/>
      <c r="H201" s="170" t="n"/>
    </row>
    <row r="202">
      <c r="A202" s="38" t="inlineStr">
        <is>
          <t>GOLD-05Dec2025-MCX</t>
        </is>
      </c>
      <c r="B202" s="17" t="n"/>
      <c r="C202" s="17" t="n"/>
      <c r="D202" s="167" t="n">
        <v>-9300</v>
      </c>
      <c r="E202" s="7" t="n">
        <v>-10810.32</v>
      </c>
      <c r="F202" s="160" t="n">
        <v>-0.0462</v>
      </c>
      <c r="G202" s="39" t="n"/>
      <c r="H202" s="170" t="n"/>
    </row>
    <row r="203">
      <c r="A203" s="40" t="inlineStr">
        <is>
          <t>Sub Total</t>
        </is>
      </c>
      <c r="B203" s="18" t="n"/>
      <c r="C203" s="18" t="n"/>
      <c r="D203" s="157" t="n"/>
      <c r="E203" s="168">
        <f>SUM(E196:E202)</f>
        <v/>
      </c>
      <c r="F203" s="169">
        <f>SUM(F196:F202)</f>
        <v/>
      </c>
      <c r="G203" s="41" t="n"/>
    </row>
    <row r="204">
      <c r="A204" s="38" t="n"/>
      <c r="B204" s="17" t="n"/>
      <c r="C204" s="17" t="n"/>
      <c r="D204" s="156" t="n"/>
      <c r="E204" s="7" t="n"/>
      <c r="F204" s="8" t="n"/>
      <c r="G204" s="39" t="n"/>
    </row>
    <row r="205">
      <c r="A205" s="42" t="inlineStr">
        <is>
          <t>TOTAL</t>
        </is>
      </c>
      <c r="B205" s="145" t="n"/>
      <c r="C205" s="145" t="n"/>
      <c r="D205" s="158" t="n"/>
      <c r="E205" s="168">
        <f>E203+E193</f>
        <v/>
      </c>
      <c r="F205" s="169">
        <f>F203+F193</f>
        <v/>
      </c>
      <c r="G205" s="41" t="n"/>
    </row>
    <row r="206">
      <c r="A206" s="38" t="n"/>
      <c r="B206" s="17" t="n"/>
      <c r="C206" s="17" t="n"/>
      <c r="D206" s="156" t="n"/>
      <c r="E206" s="7" t="n"/>
      <c r="F206" s="8" t="n"/>
      <c r="G206" s="39" t="n"/>
    </row>
    <row r="207">
      <c r="A207" s="40" t="inlineStr">
        <is>
          <t>Debt Instruments</t>
        </is>
      </c>
      <c r="B207" s="17" t="n"/>
      <c r="C207" s="17" t="n"/>
      <c r="D207" s="156" t="n"/>
      <c r="E207" s="7" t="n"/>
      <c r="F207" s="8" t="n"/>
      <c r="G207" s="39" t="n"/>
    </row>
    <row r="208">
      <c r="A208" s="40" t="inlineStr">
        <is>
          <t>(a)Listed / Awaiting listing on stock Exchanges</t>
        </is>
      </c>
      <c r="B208" s="17" t="n"/>
      <c r="C208" s="17" t="n"/>
      <c r="D208" s="156" t="n"/>
      <c r="E208" s="7" t="n"/>
      <c r="F208" s="8" t="n"/>
      <c r="G208" s="39" t="n"/>
    </row>
    <row r="209">
      <c r="A209" s="38" t="inlineStr">
        <is>
          <t>7.62% National Bank for Agriculture and Rural Development NCD Sr 24H Red 10-05-2029**</t>
        </is>
      </c>
      <c r="B209" s="17" t="inlineStr">
        <is>
          <t>INE261F08EH1</t>
        </is>
      </c>
      <c r="C209" s="17" t="inlineStr">
        <is>
          <t>CRISIL AAA</t>
        </is>
      </c>
      <c r="D209" s="156" t="n">
        <v>10000000</v>
      </c>
      <c r="E209" s="7" t="n">
        <v>10215.49</v>
      </c>
      <c r="F209" s="8" t="n">
        <v>0.0437</v>
      </c>
      <c r="G209" s="39" t="n">
        <v>0.06905</v>
      </c>
      <c r="H209" s="2" t="n"/>
    </row>
    <row r="210">
      <c r="A210" s="38" t="inlineStr">
        <is>
          <t>8.33% HDB Financial Services 213 A1 Ncd 06-08-27**</t>
        </is>
      </c>
      <c r="B210" s="17" t="inlineStr">
        <is>
          <t>INE756I07FA8</t>
        </is>
      </c>
      <c r="C210" s="17" t="inlineStr">
        <is>
          <t>CRISIL AAA</t>
        </is>
      </c>
      <c r="D210" s="156" t="n">
        <v>7500000</v>
      </c>
      <c r="E210" s="7" t="n">
        <v>7644.56</v>
      </c>
      <c r="F210" s="8" t="n">
        <v>0.0327</v>
      </c>
      <c r="G210" s="39" t="n">
        <v>0.0716</v>
      </c>
      <c r="H210" s="2" t="n"/>
    </row>
    <row r="211">
      <c r="A211" s="38" t="inlineStr">
        <is>
          <t>7.53% National Bank for Agriculture &amp; Rural Devlopment Ncd Sr 25E Red 24-03-28</t>
        </is>
      </c>
      <c r="B211" s="17" t="inlineStr">
        <is>
          <t>INE261F08EM1</t>
        </is>
      </c>
      <c r="C211" s="17" t="inlineStr">
        <is>
          <t>ICRA AAA</t>
        </is>
      </c>
      <c r="D211" s="156" t="n">
        <v>7500000</v>
      </c>
      <c r="E211" s="7" t="n">
        <v>7621.82</v>
      </c>
      <c r="F211" s="8" t="n">
        <v>0.0326</v>
      </c>
      <c r="G211" s="39" t="n">
        <v>0.06768</v>
      </c>
      <c r="H211" s="2" t="n"/>
    </row>
    <row r="212">
      <c r="A212" s="38" t="inlineStr">
        <is>
          <t>7.1104% Aditya Birla Hsg Sr D1 R30-07-27**</t>
        </is>
      </c>
      <c r="B212" s="17" t="inlineStr">
        <is>
          <t>INE831R07607</t>
        </is>
      </c>
      <c r="C212" s="17" t="inlineStr">
        <is>
          <t>CRISIL AAA</t>
        </is>
      </c>
      <c r="D212" s="156" t="n">
        <v>7500000</v>
      </c>
      <c r="E212" s="7" t="n">
        <v>7501.5</v>
      </c>
      <c r="F212" s="8" t="n">
        <v>0.0321</v>
      </c>
      <c r="G212" s="39" t="n">
        <v>0.07117800000000001</v>
      </c>
      <c r="H212" s="2" t="n"/>
    </row>
    <row r="213">
      <c r="A213" s="38" t="inlineStr">
        <is>
          <t>8.20% Aditya Birla Housing Sr L1 R19-05-2027**</t>
        </is>
      </c>
      <c r="B213" s="17" t="inlineStr">
        <is>
          <t>INE831R07441</t>
        </is>
      </c>
      <c r="C213" s="17" t="inlineStr">
        <is>
          <t>ICRA AAA</t>
        </is>
      </c>
      <c r="D213" s="156" t="n">
        <v>5000000</v>
      </c>
      <c r="E213" s="7" t="n">
        <v>5081.1</v>
      </c>
      <c r="F213" s="8" t="n">
        <v>0.0217</v>
      </c>
      <c r="G213" s="39" t="n">
        <v>0.070877</v>
      </c>
      <c r="H213" s="2" t="n"/>
    </row>
    <row r="214">
      <c r="A214" s="38" t="inlineStr">
        <is>
          <t>7.75% Tata Capital Housing Finance Ltd SR A 18-05-2027**</t>
        </is>
      </c>
      <c r="B214" s="17" t="inlineStr">
        <is>
          <t>INE033L07HQ8</t>
        </is>
      </c>
      <c r="C214" s="17" t="inlineStr">
        <is>
          <t>CRISIL AAA</t>
        </is>
      </c>
      <c r="D214" s="156" t="n">
        <v>5000000</v>
      </c>
      <c r="E214" s="7" t="n">
        <v>5057.72</v>
      </c>
      <c r="F214" s="8" t="n">
        <v>0.0216</v>
      </c>
      <c r="G214" s="39" t="n">
        <v>0.06934999999999999</v>
      </c>
      <c r="H214" s="2" t="n"/>
    </row>
    <row r="215">
      <c r="A215" s="38" t="inlineStr">
        <is>
          <t>6.80% Axis Finance Ltd NCD R 18-11-26**</t>
        </is>
      </c>
      <c r="B215" s="17" t="inlineStr">
        <is>
          <t>INE891K07721</t>
        </is>
      </c>
      <c r="C215" s="17" t="inlineStr">
        <is>
          <t>CRISIL AAA</t>
        </is>
      </c>
      <c r="D215" s="156" t="n">
        <v>4500000</v>
      </c>
      <c r="E215" s="7" t="n">
        <v>4481.52</v>
      </c>
      <c r="F215" s="8" t="n">
        <v>0.0192</v>
      </c>
      <c r="G215" s="39" t="n">
        <v>0.07165000000000001</v>
      </c>
      <c r="H215" s="2" t="n"/>
    </row>
    <row r="216">
      <c r="A216" s="38" t="inlineStr">
        <is>
          <t>8.04% Kotak Mahindra Invest NCD R 06-10-26**</t>
        </is>
      </c>
      <c r="B216" s="17" t="inlineStr">
        <is>
          <t>INE975F07IM9</t>
        </is>
      </c>
      <c r="C216" s="17" t="inlineStr">
        <is>
          <t>CRISIL AAA</t>
        </is>
      </c>
      <c r="D216" s="156" t="n">
        <v>3500000</v>
      </c>
      <c r="E216" s="7" t="n">
        <v>3532.62</v>
      </c>
      <c r="F216" s="8" t="n">
        <v>0.0151</v>
      </c>
      <c r="G216" s="39" t="n">
        <v>0.070545</v>
      </c>
      <c r="H216" s="2" t="n"/>
    </row>
    <row r="217">
      <c r="A217" s="38" t="inlineStr">
        <is>
          <t>7.92% Aditya Birla Cap Ncd Red 27-12-27**</t>
        </is>
      </c>
      <c r="B217" s="17" t="inlineStr">
        <is>
          <t>INE860H07IG1</t>
        </is>
      </c>
      <c r="C217" s="17" t="inlineStr">
        <is>
          <t>ICRA AAA</t>
        </is>
      </c>
      <c r="D217" s="156" t="n">
        <v>3000000</v>
      </c>
      <c r="E217" s="7" t="n">
        <v>3042.64</v>
      </c>
      <c r="F217" s="8" t="n">
        <v>0.013</v>
      </c>
      <c r="G217" s="39" t="n">
        <v>0.07185</v>
      </c>
      <c r="H217" s="2" t="n"/>
    </row>
    <row r="218">
      <c r="A218" s="38" t="inlineStr">
        <is>
          <t>7.59% Small Industries Development Bank of India NCD SR IX RED 10-02-2026**</t>
        </is>
      </c>
      <c r="B218" s="17" t="inlineStr">
        <is>
          <t>INE556F08KG3</t>
        </is>
      </c>
      <c r="C218" s="17" t="inlineStr">
        <is>
          <t>CRISIL AAA</t>
        </is>
      </c>
      <c r="D218" s="156" t="n">
        <v>3000000</v>
      </c>
      <c r="E218" s="7" t="n">
        <v>3012.68</v>
      </c>
      <c r="F218" s="8" t="n">
        <v>0.0129</v>
      </c>
      <c r="G218" s="39" t="n">
        <v>0.06270100000000001</v>
      </c>
      <c r="H218" s="2" t="n"/>
    </row>
    <row r="219">
      <c r="A219" s="38" t="inlineStr">
        <is>
          <t>8.35% Indian Railway Finance Corporation Ltd Red 13-03-2029</t>
        </is>
      </c>
      <c r="B219" s="17" t="inlineStr">
        <is>
          <t>INE053F07BC1</t>
        </is>
      </c>
      <c r="C219" s="17" t="inlineStr">
        <is>
          <t>CRISIL AAA</t>
        </is>
      </c>
      <c r="D219" s="156" t="n">
        <v>2500000</v>
      </c>
      <c r="E219" s="7" t="n">
        <v>2614.37</v>
      </c>
      <c r="F219" s="8" t="n">
        <v>0.0112</v>
      </c>
      <c r="G219" s="39" t="n">
        <v>0.0683</v>
      </c>
      <c r="H219" s="2" t="n"/>
    </row>
    <row r="220">
      <c r="A220" s="38" t="inlineStr">
        <is>
          <t>7.5% Indian Railway Finance Corporation Ltd NCD Red 07-09-2029</t>
        </is>
      </c>
      <c r="B220" s="17" t="inlineStr">
        <is>
          <t>INE053F07BW9</t>
        </is>
      </c>
      <c r="C220" s="17" t="inlineStr">
        <is>
          <t>CRISIL AAA</t>
        </is>
      </c>
      <c r="D220" s="156" t="n">
        <v>2500000</v>
      </c>
      <c r="E220" s="7" t="n">
        <v>2552.46</v>
      </c>
      <c r="F220" s="8" t="n">
        <v>0.0109</v>
      </c>
      <c r="G220" s="39" t="n">
        <v>0.068685</v>
      </c>
      <c r="H220" s="2" t="n"/>
    </row>
    <row r="221">
      <c r="A221" s="38" t="inlineStr">
        <is>
          <t>7.49% Small Industries Development Bank of India Sr Viii Ncd Red 11-06-2029</t>
        </is>
      </c>
      <c r="B221" s="17" t="inlineStr">
        <is>
          <t>INE556F08KX8</t>
        </is>
      </c>
      <c r="C221" s="17" t="inlineStr">
        <is>
          <t>CRISIL AAA</t>
        </is>
      </c>
      <c r="D221" s="156" t="n">
        <v>2500000</v>
      </c>
      <c r="E221" s="7" t="n">
        <v>2546.97</v>
      </c>
      <c r="F221" s="8" t="n">
        <v>0.0109</v>
      </c>
      <c r="G221" s="39" t="n">
        <v>0.0688</v>
      </c>
      <c r="H221" s="2" t="n"/>
    </row>
    <row r="222">
      <c r="A222" s="38" t="inlineStr">
        <is>
          <t>8.17% Aditya Birla Housing Finance Ltd Sr D1 Ncd 25-08-27**</t>
        </is>
      </c>
      <c r="B222" s="17" t="inlineStr">
        <is>
          <t>INE831R07466</t>
        </is>
      </c>
      <c r="C222" s="17" t="inlineStr">
        <is>
          <t>ICRA AAA</t>
        </is>
      </c>
      <c r="D222" s="156" t="n">
        <v>2500000</v>
      </c>
      <c r="E222" s="7" t="n">
        <v>2544.68</v>
      </c>
      <c r="F222" s="8" t="n">
        <v>0.0109</v>
      </c>
      <c r="G222" s="39" t="n">
        <v>0.071177</v>
      </c>
      <c r="H222" s="2" t="n"/>
    </row>
    <row r="223">
      <c r="A223" s="38" t="inlineStr">
        <is>
          <t>7.79% Small Industries Development Bank of India NCD SR IV NCD Red 19-04-2027**</t>
        </is>
      </c>
      <c r="B223" s="17" t="inlineStr">
        <is>
          <t>INE556F08KK5</t>
        </is>
      </c>
      <c r="C223" s="17" t="inlineStr">
        <is>
          <t>CRISIL AAA</t>
        </is>
      </c>
      <c r="D223" s="156" t="n">
        <v>2500000</v>
      </c>
      <c r="E223" s="7" t="n">
        <v>2539.62</v>
      </c>
      <c r="F223" s="8" t="n">
        <v>0.0109</v>
      </c>
      <c r="G223" s="39" t="n">
        <v>0.06710000000000001</v>
      </c>
      <c r="H223" s="2" t="n"/>
    </row>
    <row r="224">
      <c r="A224" s="38" t="inlineStr">
        <is>
          <t>7.3382% Kotak Mahindra Inv Ncd 28-11-28**</t>
        </is>
      </c>
      <c r="B224" s="17" t="inlineStr">
        <is>
          <t>INE975F07IV0</t>
        </is>
      </c>
      <c r="C224" s="17" t="inlineStr">
        <is>
          <t>CRISIL AAA</t>
        </is>
      </c>
      <c r="D224" s="156" t="n">
        <v>2500000</v>
      </c>
      <c r="E224" s="7" t="n">
        <v>2503.12</v>
      </c>
      <c r="F224" s="8" t="n">
        <v>0.0107</v>
      </c>
      <c r="G224" s="39" t="n">
        <v>0.073021</v>
      </c>
      <c r="H224" s="2" t="n"/>
    </row>
    <row r="225">
      <c r="A225" s="38" t="inlineStr">
        <is>
          <t>6.90% LIC Housing Finance Tr 456 R 17-09-27**</t>
        </is>
      </c>
      <c r="B225" s="17" t="inlineStr">
        <is>
          <t>INE115A07RH4</t>
        </is>
      </c>
      <c r="C225" s="17" t="inlineStr">
        <is>
          <t>CRISIL AAA</t>
        </is>
      </c>
      <c r="D225" s="156" t="n">
        <v>2500000</v>
      </c>
      <c r="E225" s="7" t="n">
        <v>2502.02</v>
      </c>
      <c r="F225" s="8" t="n">
        <v>0.0107</v>
      </c>
      <c r="G225" s="39" t="n">
        <v>0.06850000000000001</v>
      </c>
      <c r="H225" s="2" t="n"/>
    </row>
    <row r="226">
      <c r="A226" s="38" t="inlineStr">
        <is>
          <t>8.33% Aditya Birla Capital Ltd Sr L1 Ncd19-05-27**</t>
        </is>
      </c>
      <c r="B226" s="17" t="inlineStr">
        <is>
          <t>INE860H07IY4</t>
        </is>
      </c>
      <c r="C226" s="17" t="inlineStr">
        <is>
          <t>ICRA AAA</t>
        </is>
      </c>
      <c r="D226" s="156" t="n">
        <v>1500000</v>
      </c>
      <c r="E226" s="7" t="n">
        <v>1526.39</v>
      </c>
      <c r="F226" s="8" t="n">
        <v>0.0065</v>
      </c>
      <c r="G226" s="39" t="n">
        <v>0.07124999999999999</v>
      </c>
      <c r="H226" s="2" t="n"/>
    </row>
    <row r="227">
      <c r="A227" s="38" t="inlineStr">
        <is>
          <t>7.50% National Bank for Agriculture and Rural Development NCD Sr 24A Red 31-08-2026</t>
        </is>
      </c>
      <c r="B227" s="17" t="inlineStr">
        <is>
          <t>INE261F08EA6</t>
        </is>
      </c>
      <c r="C227" s="17" t="inlineStr">
        <is>
          <t>CRISIL AAA</t>
        </is>
      </c>
      <c r="D227" s="156" t="n">
        <v>1500000</v>
      </c>
      <c r="E227" s="7" t="n">
        <v>1510.19</v>
      </c>
      <c r="F227" s="8" t="n">
        <v>0.0065</v>
      </c>
      <c r="G227" s="39" t="n">
        <v>0.0667</v>
      </c>
      <c r="H227" s="2" t="n"/>
    </row>
    <row r="228">
      <c r="A228" s="38" t="inlineStr">
        <is>
          <t>7.84% Tata Capital Housing Finance Sr A 18-09-2026**</t>
        </is>
      </c>
      <c r="B228" s="17" t="inlineStr">
        <is>
          <t>INE033L07IC6</t>
        </is>
      </c>
      <c r="C228" s="17" t="inlineStr">
        <is>
          <t>CRISIL AAA</t>
        </is>
      </c>
      <c r="D228" s="156" t="n">
        <v>500000</v>
      </c>
      <c r="E228" s="7" t="n">
        <v>504.73</v>
      </c>
      <c r="F228" s="8" t="n">
        <v>0.0022</v>
      </c>
      <c r="G228" s="39" t="n">
        <v>0.0679</v>
      </c>
      <c r="H228" s="2" t="n"/>
    </row>
    <row r="229">
      <c r="A229" s="38" t="inlineStr">
        <is>
          <t>7.865% LIC Housing Finance Lt Tr443 Ncd 20-08-26**</t>
        </is>
      </c>
      <c r="B229" s="17" t="inlineStr">
        <is>
          <t>INE115A07QT1</t>
        </is>
      </c>
      <c r="C229" s="17" t="inlineStr">
        <is>
          <t>CRISIL AAA</t>
        </is>
      </c>
      <c r="D229" s="156" t="n">
        <v>500000</v>
      </c>
      <c r="E229" s="7" t="n">
        <v>504.51</v>
      </c>
      <c r="F229" s="8" t="n">
        <v>0.0022</v>
      </c>
      <c r="G229" s="39" t="n">
        <v>0.06725</v>
      </c>
      <c r="H229" s="2" t="n"/>
    </row>
    <row r="230">
      <c r="A230" s="38" t="inlineStr">
        <is>
          <t>8.00% Aditya Birla Finance Sr I Red 09-10-2026**</t>
        </is>
      </c>
      <c r="B230" s="17" t="inlineStr">
        <is>
          <t>INE860H07IQ0</t>
        </is>
      </c>
      <c r="C230" s="17" t="inlineStr">
        <is>
          <t>ICRA AAA</t>
        </is>
      </c>
      <c r="D230" s="156" t="n">
        <v>500000</v>
      </c>
      <c r="E230" s="7" t="n">
        <v>504.46</v>
      </c>
      <c r="F230" s="8" t="n">
        <v>0.0022</v>
      </c>
      <c r="G230" s="39" t="n">
        <v>0.070587</v>
      </c>
      <c r="H230" s="2" t="n"/>
    </row>
    <row r="231">
      <c r="A231" s="38" t="inlineStr">
        <is>
          <t>7.40% National Bank for Agriculture and Rural Development NCD Red 30-01-2026 **</t>
        </is>
      </c>
      <c r="B231" s="17" t="inlineStr">
        <is>
          <t>INE261F08DO9</t>
        </is>
      </c>
      <c r="C231" s="17" t="inlineStr">
        <is>
          <t>CRISIL AAA</t>
        </is>
      </c>
      <c r="D231" s="156" t="n">
        <v>500000</v>
      </c>
      <c r="E231" s="7" t="n">
        <v>501.37</v>
      </c>
      <c r="F231" s="8" t="n">
        <v>0.0021</v>
      </c>
      <c r="G231" s="39" t="n">
        <v>0.06245</v>
      </c>
      <c r="H231" s="2" t="n"/>
    </row>
    <row r="232">
      <c r="A232" s="38" t="inlineStr">
        <is>
          <t>7.90% Bajaj Finance Ltd NCD Red 17-11-2025**</t>
        </is>
      </c>
      <c r="B232" s="17" t="inlineStr">
        <is>
          <t>INE296A07SF4</t>
        </is>
      </c>
      <c r="C232" s="17" t="inlineStr">
        <is>
          <t>CRISIL AAA</t>
        </is>
      </c>
      <c r="D232" s="156" t="n">
        <v>500000</v>
      </c>
      <c r="E232" s="7" t="n">
        <v>500.5</v>
      </c>
      <c r="F232" s="8" t="n">
        <v>0.0021</v>
      </c>
      <c r="G232" s="39" t="n">
        <v>0.06657399999999999</v>
      </c>
      <c r="H232" s="2" t="n"/>
    </row>
    <row r="233">
      <c r="A233" s="38" t="inlineStr">
        <is>
          <t>6.35% HDB Financial Services A1 Fx 169 Red 11-09-26**</t>
        </is>
      </c>
      <c r="B233" s="17" t="inlineStr">
        <is>
          <t>INE756I07DX5</t>
        </is>
      </c>
      <c r="C233" s="17" t="inlineStr">
        <is>
          <t>CRISIL AAA</t>
        </is>
      </c>
      <c r="D233" s="156" t="n">
        <v>500000</v>
      </c>
      <c r="E233" s="7" t="n">
        <v>496.93</v>
      </c>
      <c r="F233" s="8" t="n">
        <v>0.0021</v>
      </c>
      <c r="G233" s="39" t="n">
        <v>0.0702</v>
      </c>
      <c r="H233" s="2" t="n"/>
    </row>
    <row r="234">
      <c r="A234" s="38" t="inlineStr">
        <is>
          <t>7.74% LIC Housing Finance Ltd. Tr448 Ncd 22-10-27**</t>
        </is>
      </c>
      <c r="B234" s="17" t="inlineStr">
        <is>
          <t>INE115A07QZ8</t>
        </is>
      </c>
      <c r="C234" s="17" t="inlineStr">
        <is>
          <t>CRISIL AAA</t>
        </is>
      </c>
      <c r="D234" s="156" t="n">
        <v>200000</v>
      </c>
      <c r="E234" s="7" t="n">
        <v>203.21</v>
      </c>
      <c r="F234" s="8" t="n">
        <v>0.0009</v>
      </c>
      <c r="G234" s="39" t="n">
        <v>0.0687</v>
      </c>
      <c r="H234" s="2" t="n"/>
    </row>
    <row r="235">
      <c r="A235" s="38" t="inlineStr">
        <is>
          <t>7.8989% Aditya Birla Hsg Sr K2 08-06-27**</t>
        </is>
      </c>
      <c r="B235" s="17" t="inlineStr">
        <is>
          <t>INE831R07557</t>
        </is>
      </c>
      <c r="C235" s="17" t="inlineStr">
        <is>
          <t>CRISIL AAA</t>
        </is>
      </c>
      <c r="D235" s="156" t="n">
        <v>200000</v>
      </c>
      <c r="E235" s="7" t="n">
        <v>202.38</v>
      </c>
      <c r="F235" s="8" t="n">
        <v>0.0009</v>
      </c>
      <c r="G235" s="39" t="n">
        <v>0.070878</v>
      </c>
      <c r="H235" s="2" t="n"/>
    </row>
    <row r="236">
      <c r="A236" s="40" t="inlineStr">
        <is>
          <t>Sub Total</t>
        </is>
      </c>
      <c r="B236" s="18" t="n"/>
      <c r="C236" s="18" t="n"/>
      <c r="D236" s="157" t="n"/>
      <c r="E236" s="20">
        <f>SUM(E209:E235)</f>
        <v/>
      </c>
      <c r="F236" s="21">
        <f>SUM(F209:F235)</f>
        <v/>
      </c>
      <c r="G236" s="41" t="n"/>
      <c r="I236" s="53" t="n"/>
    </row>
    <row r="237">
      <c r="A237" s="38" t="n"/>
      <c r="B237" s="17" t="n"/>
      <c r="C237" s="17" t="n"/>
      <c r="D237" s="156" t="n"/>
      <c r="E237" s="7" t="n"/>
      <c r="F237" s="8" t="n"/>
      <c r="G237" s="39" t="n"/>
    </row>
    <row r="238">
      <c r="A238" s="40" t="inlineStr">
        <is>
          <t>Government Securities</t>
        </is>
      </c>
      <c r="B238" s="17" t="n"/>
      <c r="C238" s="17" t="n"/>
      <c r="D238" s="156" t="n"/>
      <c r="E238" s="7" t="n"/>
      <c r="F238" s="8" t="n"/>
      <c r="G238" s="39" t="n"/>
    </row>
    <row r="239">
      <c r="A239" s="38" t="inlineStr">
        <is>
          <t>7.26% Govt Of India Red 06-02-2033</t>
        </is>
      </c>
      <c r="B239" s="17" t="inlineStr">
        <is>
          <t>IN0020220151</t>
        </is>
      </c>
      <c r="C239" s="17" t="inlineStr">
        <is>
          <t>SOVEREIGN</t>
        </is>
      </c>
      <c r="D239" s="156" t="n">
        <v>17500000</v>
      </c>
      <c r="E239" s="7" t="n">
        <v>18148.01</v>
      </c>
      <c r="F239" s="8" t="n">
        <v>0.0776</v>
      </c>
      <c r="G239" s="39" t="n">
        <v>0.067227</v>
      </c>
      <c r="H239" s="2" t="n"/>
    </row>
    <row r="240">
      <c r="A240" s="38" t="inlineStr">
        <is>
          <t>6.54% Govt Of India Red 17-01-2032</t>
        </is>
      </c>
      <c r="B240" s="17" t="inlineStr">
        <is>
          <t>IN0020210244</t>
        </is>
      </c>
      <c r="C240" s="17" t="inlineStr">
        <is>
          <t>SOVEREIGN</t>
        </is>
      </c>
      <c r="D240" s="156" t="n">
        <v>12500000</v>
      </c>
      <c r="E240" s="7" t="n">
        <v>12532.98</v>
      </c>
      <c r="F240" s="8" t="n">
        <v>0.0536</v>
      </c>
      <c r="G240" s="39" t="n">
        <v>0.06591</v>
      </c>
      <c r="H240" s="2" t="n"/>
    </row>
    <row r="241">
      <c r="A241" s="38" t="inlineStr">
        <is>
          <t>7.38% Govt Of India Red 20-06-2027</t>
        </is>
      </c>
      <c r="B241" s="17" t="inlineStr">
        <is>
          <t>IN0020220037</t>
        </is>
      </c>
      <c r="C241" s="17" t="inlineStr">
        <is>
          <t>SOVEREIGN</t>
        </is>
      </c>
      <c r="D241" s="156" t="n">
        <v>6500000</v>
      </c>
      <c r="E241" s="7" t="n">
        <v>6672.62</v>
      </c>
      <c r="F241" s="8" t="n">
        <v>0.0285</v>
      </c>
      <c r="G241" s="39" t="n">
        <v>0.058103</v>
      </c>
      <c r="H241" s="2" t="n"/>
    </row>
    <row r="242">
      <c r="A242" s="38" t="inlineStr">
        <is>
          <t>7.06% Govt Of India Red 10-04-2028</t>
        </is>
      </c>
      <c r="B242" s="17" t="inlineStr">
        <is>
          <t>IN0020230010</t>
        </is>
      </c>
      <c r="C242" s="17" t="inlineStr">
        <is>
          <t>SOVEREIGN</t>
        </is>
      </c>
      <c r="D242" s="156" t="n">
        <v>4500000</v>
      </c>
      <c r="E242" s="7" t="n">
        <v>4621.84</v>
      </c>
      <c r="F242" s="8" t="n">
        <v>0.0198</v>
      </c>
      <c r="G242" s="39" t="n">
        <v>0.05976</v>
      </c>
      <c r="H242" s="2" t="n"/>
    </row>
    <row r="243">
      <c r="A243" s="40" t="inlineStr">
        <is>
          <t>Sub Total</t>
        </is>
      </c>
      <c r="B243" s="18" t="n"/>
      <c r="C243" s="18" t="n"/>
      <c r="D243" s="157" t="n"/>
      <c r="E243" s="20" t="n">
        <v>41975.45</v>
      </c>
      <c r="F243" s="21" t="n">
        <v>0.179524</v>
      </c>
      <c r="G243" s="41" t="n"/>
      <c r="I243" s="53" t="n"/>
    </row>
    <row r="244">
      <c r="A244" s="38" t="n"/>
      <c r="B244" s="17" t="n"/>
      <c r="C244" s="17" t="n"/>
      <c r="D244" s="156" t="n"/>
      <c r="E244" s="7" t="n"/>
      <c r="F244" s="8" t="n"/>
      <c r="G244" s="39" t="n"/>
    </row>
    <row r="245">
      <c r="A245" s="40" t="inlineStr">
        <is>
          <t>(b)Privately Placed/Unlisted</t>
        </is>
      </c>
      <c r="B245" s="17" t="n"/>
      <c r="C245" s="17" t="n"/>
      <c r="D245" s="156" t="n"/>
      <c r="E245" s="7" t="n"/>
      <c r="F245" s="8" t="n"/>
      <c r="G245" s="39" t="n"/>
    </row>
    <row r="246">
      <c r="A246" s="40" t="inlineStr">
        <is>
          <t>Sub Total</t>
        </is>
      </c>
      <c r="B246" s="17" t="n"/>
      <c r="C246" s="17" t="n"/>
      <c r="D246" s="156" t="n"/>
      <c r="E246" s="22" t="inlineStr">
        <is>
          <t>NIL</t>
        </is>
      </c>
      <c r="F246" s="23" t="inlineStr">
        <is>
          <t>NIL</t>
        </is>
      </c>
      <c r="G246" s="39" t="n"/>
    </row>
    <row r="247">
      <c r="A247" s="38" t="n"/>
      <c r="B247" s="17" t="n"/>
      <c r="C247" s="17" t="n"/>
      <c r="D247" s="156" t="n"/>
      <c r="E247" s="7" t="n"/>
      <c r="F247" s="8" t="n"/>
      <c r="G247" s="39" t="n"/>
    </row>
    <row r="248">
      <c r="A248" s="40" t="inlineStr">
        <is>
          <t>(c)Securitised Debt Instruments</t>
        </is>
      </c>
      <c r="B248" s="17" t="n"/>
      <c r="C248" s="17" t="n"/>
      <c r="D248" s="156" t="n"/>
      <c r="E248" s="7" t="n"/>
      <c r="F248" s="8" t="n"/>
      <c r="G248" s="39" t="n"/>
    </row>
    <row r="249">
      <c r="A249" s="40" t="inlineStr">
        <is>
          <t>Sub Total</t>
        </is>
      </c>
      <c r="B249" s="17" t="n"/>
      <c r="C249" s="17" t="n"/>
      <c r="D249" s="156" t="n"/>
      <c r="E249" s="22" t="inlineStr">
        <is>
          <t>NIL</t>
        </is>
      </c>
      <c r="F249" s="23" t="inlineStr">
        <is>
          <t>NIL</t>
        </is>
      </c>
      <c r="G249" s="39" t="n"/>
    </row>
    <row r="250">
      <c r="A250" s="38" t="n"/>
      <c r="B250" s="17" t="n"/>
      <c r="C250" s="17" t="n"/>
      <c r="D250" s="156" t="n"/>
      <c r="E250" s="7" t="n"/>
      <c r="F250" s="8" t="n"/>
      <c r="G250" s="39" t="n"/>
    </row>
    <row r="251">
      <c r="A251" s="42" t="inlineStr">
        <is>
          <t>TOTAL</t>
        </is>
      </c>
      <c r="B251" s="145" t="n"/>
      <c r="C251" s="145" t="n"/>
      <c r="D251" s="158" t="n"/>
      <c r="E251" s="20">
        <f>E243+E236</f>
        <v/>
      </c>
      <c r="F251" s="21">
        <f>F243+F236</f>
        <v/>
      </c>
      <c r="G251" s="41" t="n"/>
    </row>
    <row r="252">
      <c r="A252" s="38" t="n"/>
      <c r="B252" s="17" t="n"/>
      <c r="C252" s="17" t="n"/>
      <c r="D252" s="156" t="n"/>
      <c r="E252" s="7" t="n"/>
      <c r="F252" s="8" t="n"/>
      <c r="G252" s="39" t="n"/>
    </row>
    <row r="253">
      <c r="A253" s="40" t="inlineStr">
        <is>
          <t>Money Market Instruments</t>
        </is>
      </c>
      <c r="B253" s="17" t="n"/>
      <c r="C253" s="17" t="n"/>
      <c r="D253" s="156" t="n"/>
      <c r="E253" s="7" t="n"/>
      <c r="F253" s="8" t="n"/>
      <c r="G253" s="39" t="n"/>
    </row>
    <row r="254">
      <c r="A254" s="40" t="inlineStr">
        <is>
          <t>Certificate of Deposit</t>
        </is>
      </c>
      <c r="B254" s="17" t="n"/>
      <c r="C254" s="17" t="n"/>
      <c r="D254" s="156" t="n"/>
      <c r="E254" s="7" t="n"/>
      <c r="F254" s="8" t="n"/>
      <c r="G254" s="39" t="n"/>
    </row>
    <row r="255">
      <c r="A255" s="38" t="inlineStr">
        <is>
          <t>Axis Bank Ltd Cd Red 25-06-2026#</t>
        </is>
      </c>
      <c r="B255" s="17" t="inlineStr">
        <is>
          <t>INE238AD6AZ4</t>
        </is>
      </c>
      <c r="C255" s="17" t="inlineStr">
        <is>
          <t>CRISIL A1+</t>
        </is>
      </c>
      <c r="D255" s="156" t="n">
        <v>5000000</v>
      </c>
      <c r="E255" s="7" t="n">
        <v>4779.39</v>
      </c>
      <c r="F255" s="8" t="n">
        <v>0.0204</v>
      </c>
      <c r="G255" s="39" t="n">
        <v>0.063101</v>
      </c>
      <c r="H255" s="2" t="n"/>
    </row>
    <row r="256">
      <c r="A256" s="40" t="inlineStr">
        <is>
          <t>Sub Total</t>
        </is>
      </c>
      <c r="B256" s="18" t="n"/>
      <c r="C256" s="18" t="n"/>
      <c r="D256" s="157" t="n"/>
      <c r="E256" s="20" t="n">
        <v>4779.39</v>
      </c>
      <c r="F256" s="21" t="n">
        <v>0.0204</v>
      </c>
      <c r="G256" s="41" t="n"/>
      <c r="I256" s="53" t="n"/>
    </row>
    <row r="257">
      <c r="A257" s="38" t="n"/>
      <c r="B257" s="17" t="n"/>
      <c r="C257" s="17" t="n"/>
      <c r="D257" s="156" t="n"/>
      <c r="E257" s="7" t="n"/>
      <c r="F257" s="8" t="n"/>
      <c r="G257" s="39" t="n"/>
    </row>
    <row r="258">
      <c r="A258" s="42" t="inlineStr">
        <is>
          <t>TOTAL</t>
        </is>
      </c>
      <c r="B258" s="145" t="n"/>
      <c r="C258" s="145" t="n"/>
      <c r="D258" s="158" t="n"/>
      <c r="E258" s="20" t="n">
        <v>4779.39</v>
      </c>
      <c r="F258" s="21" t="n">
        <v>0.0204</v>
      </c>
      <c r="G258" s="41" t="n"/>
    </row>
    <row r="259">
      <c r="A259" s="38" t="n"/>
      <c r="B259" s="17" t="n"/>
      <c r="C259" s="17" t="n"/>
      <c r="D259" s="156" t="n"/>
      <c r="E259" s="7" t="n"/>
      <c r="F259" s="8" t="n"/>
      <c r="G259" s="39" t="n"/>
    </row>
    <row r="260">
      <c r="A260" s="89" t="inlineStr">
        <is>
          <t>Others</t>
        </is>
      </c>
      <c r="B260" s="18" t="n"/>
      <c r="C260" s="18" t="n"/>
      <c r="D260" s="157" t="n"/>
      <c r="E260" s="24" t="n"/>
      <c r="F260" s="10" t="n"/>
      <c r="G260" s="39" t="n"/>
    </row>
    <row r="261">
      <c r="A261" s="89" t="inlineStr">
        <is>
          <t>a) Gold</t>
        </is>
      </c>
      <c r="B261" s="18" t="n"/>
      <c r="C261" s="18" t="n"/>
      <c r="D261" s="157" t="n"/>
      <c r="E261" s="24" t="n"/>
      <c r="F261" s="10" t="n"/>
      <c r="G261" s="39" t="n"/>
    </row>
    <row r="262">
      <c r="A262" s="88" t="inlineStr">
        <is>
          <t>Gold</t>
        </is>
      </c>
      <c r="B262" s="17" t="inlineStr">
        <is>
          <t>IDIA00500001</t>
        </is>
      </c>
      <c r="C262" s="17" t="n"/>
      <c r="D262" s="156" t="n">
        <v>15620</v>
      </c>
      <c r="E262" s="7" t="n">
        <v>17925.67</v>
      </c>
      <c r="F262" s="8" t="n">
        <v>0.0767</v>
      </c>
      <c r="G262" s="39" t="n"/>
      <c r="H262" s="53" t="n"/>
      <c r="I262" s="53" t="n"/>
    </row>
    <row r="263">
      <c r="A263" s="89" t="inlineStr">
        <is>
          <t>a) Silver</t>
        </is>
      </c>
      <c r="B263" s="18" t="n"/>
      <c r="C263" s="18" t="n"/>
      <c r="D263" s="157" t="n"/>
      <c r="E263" s="24" t="n"/>
      <c r="F263" s="10" t="n"/>
      <c r="G263" s="39" t="n"/>
    </row>
    <row r="264">
      <c r="A264" s="91" t="inlineStr">
        <is>
          <t>Silver</t>
        </is>
      </c>
      <c r="B264" s="17" t="inlineStr">
        <is>
          <t>IDIA00500002</t>
        </is>
      </c>
      <c r="C264" s="17" t="n"/>
      <c r="D264" s="156" t="n">
        <v>535</v>
      </c>
      <c r="E264" s="7" t="n">
        <v>759.26</v>
      </c>
      <c r="F264" s="8" t="n">
        <v>0.0032</v>
      </c>
      <c r="G264" s="39" t="n"/>
      <c r="H264" s="53" t="n"/>
      <c r="I264" s="53" t="n"/>
    </row>
    <row r="265">
      <c r="A265" s="89" t="inlineStr">
        <is>
          <t>Sub Total</t>
        </is>
      </c>
      <c r="B265" s="18" t="n"/>
      <c r="C265" s="18" t="n"/>
      <c r="D265" s="157" t="n"/>
      <c r="E265" s="20">
        <f>SUM(E262:E264)</f>
        <v/>
      </c>
      <c r="F265" s="21">
        <f>SUM(F262:F264)</f>
        <v/>
      </c>
      <c r="G265" s="39" t="n"/>
      <c r="I265" s="53" t="n"/>
    </row>
    <row r="266">
      <c r="A266" s="96" t="n"/>
      <c r="B266" s="18" t="n"/>
      <c r="C266" s="18" t="n"/>
      <c r="D266" s="157" t="n"/>
      <c r="E266" s="24" t="n"/>
      <c r="F266" s="10" t="n"/>
      <c r="G266" s="39" t="n"/>
    </row>
    <row r="267">
      <c r="A267" s="42" t="inlineStr">
        <is>
          <t>TOTAL</t>
        </is>
      </c>
      <c r="B267" s="145" t="n"/>
      <c r="C267" s="145" t="n"/>
      <c r="D267" s="158" t="n"/>
      <c r="E267" s="20" t="n">
        <v>18684.93</v>
      </c>
      <c r="F267" s="21" t="n">
        <v>0.0799</v>
      </c>
      <c r="G267" s="39" t="n"/>
    </row>
    <row r="268">
      <c r="A268" s="40" t="inlineStr">
        <is>
          <t>Investment in Mutual fund</t>
        </is>
      </c>
      <c r="B268" s="17" t="n"/>
      <c r="C268" s="17" t="n"/>
      <c r="D268" s="156" t="n"/>
      <c r="E268" s="7" t="n"/>
      <c r="F268" s="8" t="n"/>
      <c r="G268" s="39" t="n"/>
    </row>
    <row r="269">
      <c r="A269" s="38" t="inlineStr">
        <is>
          <t>Edelweiss Crisil-IBX AAA NBFC-HFC-JUN 27 Index Fund</t>
        </is>
      </c>
      <c r="B269" s="17" t="inlineStr">
        <is>
          <t>INF754K01UG7</t>
        </is>
      </c>
      <c r="C269" s="17" t="n"/>
      <c r="D269" s="156" t="n">
        <v>19035051.668</v>
      </c>
      <c r="E269" s="7" t="n">
        <v>2014.23</v>
      </c>
      <c r="F269" s="8" t="n">
        <v>0.0086</v>
      </c>
      <c r="G269" s="39" t="n"/>
      <c r="H269" s="2" t="n"/>
    </row>
    <row r="270">
      <c r="A270" s="38" t="inlineStr">
        <is>
          <t>Edelweiss Crisil IBX AAA Financial Services Jan 28-direct-GR</t>
        </is>
      </c>
      <c r="B270" s="17" t="inlineStr">
        <is>
          <t>INF754K01TP0</t>
        </is>
      </c>
      <c r="C270" s="17" t="n"/>
      <c r="D270" s="156" t="n">
        <v>17870600.256</v>
      </c>
      <c r="E270" s="7" t="n">
        <v>1925.02</v>
      </c>
      <c r="F270" s="8" t="n">
        <v>0.008200000000000001</v>
      </c>
      <c r="G270" s="39" t="n"/>
      <c r="H270" s="2" t="n"/>
    </row>
    <row r="271">
      <c r="A271" s="38" t="n"/>
      <c r="B271" s="17" t="n"/>
      <c r="C271" s="17" t="n"/>
      <c r="D271" s="156" t="n"/>
      <c r="E271" s="7" t="n"/>
      <c r="F271" s="8" t="n"/>
      <c r="G271" s="39" t="n"/>
    </row>
    <row r="272">
      <c r="A272" s="42" t="inlineStr">
        <is>
          <t>TOTAL</t>
        </is>
      </c>
      <c r="B272" s="145" t="n"/>
      <c r="C272" s="145" t="n"/>
      <c r="D272" s="158" t="n"/>
      <c r="E272" s="20" t="n">
        <v>3939.25</v>
      </c>
      <c r="F272" s="21" t="n">
        <v>0.0168</v>
      </c>
      <c r="G272" s="41" t="n"/>
      <c r="I272" s="53" t="n"/>
    </row>
    <row r="273">
      <c r="A273" s="38" t="n"/>
      <c r="B273" s="17" t="n"/>
      <c r="C273" s="17" t="n"/>
      <c r="D273" s="156" t="n"/>
      <c r="E273" s="7" t="n"/>
      <c r="F273" s="8" t="n"/>
      <c r="G273" s="39" t="n"/>
    </row>
    <row r="274">
      <c r="A274" s="40" t="inlineStr">
        <is>
          <t>TREPS / Reverse Repo</t>
        </is>
      </c>
      <c r="B274" s="17" t="n"/>
      <c r="C274" s="17" t="n"/>
      <c r="D274" s="156" t="n"/>
      <c r="E274" s="7" t="n"/>
      <c r="F274" s="8" t="n"/>
      <c r="G274" s="39" t="n"/>
    </row>
    <row r="275">
      <c r="A275" s="38" t="inlineStr">
        <is>
          <t>Clearing Corporation of India Ltd.</t>
        </is>
      </c>
      <c r="B275" s="17" t="n"/>
      <c r="C275" s="17" t="n"/>
      <c r="D275" s="156" t="n"/>
      <c r="E275" s="7" t="n">
        <v>9643.549999999999</v>
      </c>
      <c r="F275" s="8" t="n">
        <v>0.0412</v>
      </c>
      <c r="G275" s="39" t="n">
        <v>0.05471</v>
      </c>
      <c r="H275" s="2" t="n"/>
      <c r="I275" s="53" t="n"/>
    </row>
    <row r="276">
      <c r="A276" s="40" t="inlineStr">
        <is>
          <t>Sub Total</t>
        </is>
      </c>
      <c r="B276" s="18" t="n"/>
      <c r="C276" s="18" t="n"/>
      <c r="D276" s="157" t="n"/>
      <c r="E276" s="20" t="n">
        <v>9643.549999999999</v>
      </c>
      <c r="F276" s="21" t="n">
        <v>0.0412</v>
      </c>
      <c r="G276" s="41" t="n"/>
    </row>
    <row r="277">
      <c r="A277" s="38" t="n"/>
      <c r="B277" s="17" t="n"/>
      <c r="C277" s="17" t="n"/>
      <c r="D277" s="156" t="n"/>
      <c r="E277" s="7" t="n"/>
      <c r="F277" s="8" t="n"/>
      <c r="G277" s="39" t="n"/>
    </row>
    <row r="278">
      <c r="A278" s="42" t="inlineStr">
        <is>
          <t>TOTAL</t>
        </is>
      </c>
      <c r="B278" s="145" t="n"/>
      <c r="C278" s="145" t="n"/>
      <c r="D278" s="158" t="n"/>
      <c r="E278" s="20" t="n">
        <v>9643.549999999999</v>
      </c>
      <c r="F278" s="21" t="n">
        <v>0.0412</v>
      </c>
      <c r="G278" s="41" t="n"/>
    </row>
    <row r="279">
      <c r="A279" s="38" t="inlineStr">
        <is>
          <t>Accrued Interest</t>
        </is>
      </c>
      <c r="B279" s="17" t="n"/>
      <c r="C279" s="17" t="n"/>
      <c r="D279" s="156" t="n"/>
      <c r="E279" s="7" t="n">
        <v>2917.21</v>
      </c>
      <c r="F279" s="8" t="n">
        <v>0.0125</v>
      </c>
      <c r="G279" s="39" t="n"/>
      <c r="H279" s="53" t="n"/>
      <c r="I279" s="53" t="n"/>
    </row>
    <row r="280">
      <c r="A280" s="38" t="inlineStr">
        <is>
          <t>Net Receivables/(Payables)</t>
        </is>
      </c>
      <c r="B280" s="17" t="n"/>
      <c r="C280" s="17" t="n"/>
      <c r="D280" s="156" t="n"/>
      <c r="E280" s="7" t="n">
        <v>2668.89</v>
      </c>
      <c r="F280" s="8" t="n">
        <v>0.0114</v>
      </c>
      <c r="G280" s="39" t="n">
        <v>0.05471</v>
      </c>
      <c r="H280" s="53" t="n"/>
      <c r="I280" s="53" t="n"/>
    </row>
    <row r="281">
      <c r="A281" s="45" t="inlineStr">
        <is>
          <t>GRAND TOTAL</t>
        </is>
      </c>
      <c r="B281" s="19" t="n"/>
      <c r="C281" s="19" t="n"/>
      <c r="D281" s="161" t="n"/>
      <c r="E281" s="14" t="n">
        <v>233814.88</v>
      </c>
      <c r="F281" s="15" t="n">
        <v>1</v>
      </c>
      <c r="G281" s="46" t="n"/>
    </row>
    <row r="282">
      <c r="A282" s="29" t="n"/>
      <c r="E282" s="53" t="n"/>
      <c r="F282" s="15" t="n"/>
      <c r="G282" s="30" t="n"/>
    </row>
    <row r="283">
      <c r="A283" s="47" t="inlineStr">
        <is>
          <t>Net Receivables/(Payables) include Net Current Assets as well as the Mark to Market on derivative trades.</t>
        </is>
      </c>
      <c r="G283" s="30" t="n"/>
    </row>
    <row r="284">
      <c r="A284" s="47" t="inlineStr">
        <is>
          <t>#  Unlisted Security</t>
        </is>
      </c>
      <c r="G284" s="30" t="n"/>
    </row>
    <row r="285">
      <c r="A285" s="47" t="inlineStr">
        <is>
          <t>**Non Traded Security</t>
        </is>
      </c>
      <c r="G285" s="30" t="n"/>
    </row>
    <row r="286">
      <c r="A286" s="47" t="n"/>
      <c r="G286" s="30" t="n"/>
    </row>
    <row r="287">
      <c r="A287" s="29" t="inlineStr">
        <is>
          <t>Portfolio Information</t>
        </is>
      </c>
      <c r="G287" s="30" t="n"/>
    </row>
    <row r="288" ht="43.5" customHeight="1">
      <c r="A288" s="67" t="inlineStr">
        <is>
          <t>Scheme Name :</t>
        </is>
      </c>
      <c r="B288" s="66" t="inlineStr">
        <is>
          <t>Edelweiss Multi Asset Allocation Fund</t>
        </is>
      </c>
      <c r="G288" s="30" t="n"/>
    </row>
    <row r="289" ht="29" customHeight="1">
      <c r="A289" s="67" t="inlineStr">
        <is>
          <t>Description (if any)</t>
        </is>
      </c>
      <c r="B289" s="66" t="inlineStr">
        <is>
          <t>Multi Asset Allocation Fund</t>
        </is>
      </c>
      <c r="G289" s="30" t="n"/>
    </row>
    <row r="290">
      <c r="A290" s="67" t="n"/>
      <c r="B290" s="60" t="n"/>
      <c r="G290" s="30" t="n"/>
    </row>
    <row r="291">
      <c r="A291" s="67" t="inlineStr">
        <is>
          <t>Annualised Portfolio YTM* :</t>
        </is>
      </c>
      <c r="B291" s="61" t="n">
        <v>6.690643888539959</v>
      </c>
      <c r="G291" s="30" t="n"/>
    </row>
    <row r="292">
      <c r="A292" s="67" t="n"/>
      <c r="B292" s="60" t="n"/>
      <c r="G292" s="30" t="n"/>
    </row>
    <row r="293">
      <c r="A293" s="67" t="inlineStr">
        <is>
          <t>Macaulay Duration</t>
        </is>
      </c>
      <c r="B293" s="62" t="n">
        <v>2.5453</v>
      </c>
      <c r="G293" s="30" t="n"/>
    </row>
    <row r="294">
      <c r="A294" s="67" t="inlineStr">
        <is>
          <t>Residual Maturity</t>
        </is>
      </c>
      <c r="B294" s="62" t="n">
        <v>2.954247164248066</v>
      </c>
      <c r="G294" s="30" t="n"/>
    </row>
    <row r="295">
      <c r="A295" s="67" t="n"/>
      <c r="B295" s="60" t="n"/>
      <c r="G295" s="30" t="n"/>
    </row>
    <row r="296">
      <c r="A296" s="67" t="inlineStr">
        <is>
          <t xml:space="preserve">As on (Date) </t>
        </is>
      </c>
      <c r="B296" s="63" t="n">
        <v>45930</v>
      </c>
      <c r="G296" s="30" t="n"/>
    </row>
    <row r="297">
      <c r="A297" s="47" t="n"/>
      <c r="G297" s="30" t="n"/>
    </row>
    <row r="298">
      <c r="A298" s="47" t="n"/>
      <c r="G298" s="30" t="n"/>
    </row>
    <row r="299">
      <c r="A299" s="47" t="inlineStr">
        <is>
          <t>Notes:</t>
        </is>
      </c>
      <c r="G299" s="30" t="n"/>
    </row>
    <row r="300">
      <c r="A300" s="48" t="inlineStr">
        <is>
          <t>1. Security in default beyond its maturiy date</t>
        </is>
      </c>
      <c r="B300" s="49" t="inlineStr">
        <is>
          <t>NIL</t>
        </is>
      </c>
      <c r="G300" s="30" t="n"/>
    </row>
    <row r="301">
      <c r="A301" s="29" t="inlineStr">
        <is>
          <t>2. Net Asset Value (Rs. per unit)</t>
        </is>
      </c>
      <c r="G301" s="30" t="n"/>
    </row>
    <row r="302">
      <c r="A302" s="29" t="inlineStr">
        <is>
          <t>Plan /option (Face Value 10)</t>
        </is>
      </c>
      <c r="B302" s="49" t="inlineStr">
        <is>
          <t>As on</t>
        </is>
      </c>
      <c r="C302" s="49" t="inlineStr">
        <is>
          <t>As on</t>
        </is>
      </c>
      <c r="G302" s="30" t="n"/>
    </row>
    <row r="303">
      <c r="A303" s="29" t="n"/>
      <c r="B303" s="50" t="n">
        <v>45747</v>
      </c>
      <c r="C303" s="50" t="n">
        <v>45930</v>
      </c>
      <c r="G303" s="30" t="n"/>
    </row>
    <row r="304">
      <c r="A304" s="29" t="inlineStr">
        <is>
          <t>Direct Plan  Growth Option</t>
        </is>
      </c>
      <c r="B304" t="n">
        <v>11.4863</v>
      </c>
      <c r="C304" t="n">
        <v>11.8989</v>
      </c>
      <c r="G304" s="30" t="n"/>
    </row>
    <row r="305">
      <c r="A305" s="29" t="inlineStr">
        <is>
          <t>Direct Plan IDCW Option</t>
        </is>
      </c>
      <c r="B305" t="n">
        <v>11.4863</v>
      </c>
      <c r="C305" t="n">
        <v>11.8989</v>
      </c>
      <c r="G305" s="30" t="n"/>
    </row>
    <row r="306">
      <c r="A306" s="29" t="inlineStr">
        <is>
          <t>Regular Plan  Growth Option</t>
        </is>
      </c>
      <c r="B306" t="n">
        <v>11.4223</v>
      </c>
      <c r="C306" t="n">
        <v>11.8131</v>
      </c>
      <c r="G306" s="30" t="n"/>
    </row>
    <row r="307">
      <c r="A307" s="29" t="inlineStr">
        <is>
          <t>Regular Plan IDCW Option</t>
        </is>
      </c>
      <c r="B307" t="n">
        <v>11.4223</v>
      </c>
      <c r="C307" t="n">
        <v>11.8131</v>
      </c>
      <c r="G307" s="30" t="n"/>
    </row>
    <row r="308">
      <c r="A308" s="29" t="n"/>
      <c r="G308" s="30" t="n"/>
    </row>
    <row r="309">
      <c r="A309" s="29" t="inlineStr">
        <is>
          <t xml:space="preserve">3. Total Dividend (Net) declared during the half year period </t>
        </is>
      </c>
      <c r="B309" s="49" t="inlineStr">
        <is>
          <t>NIL</t>
        </is>
      </c>
      <c r="G309" s="30" t="n"/>
    </row>
    <row r="310">
      <c r="A310" s="29" t="inlineStr">
        <is>
          <t>4. Bonus was declared during the half year period</t>
        </is>
      </c>
      <c r="B310" s="49" t="inlineStr">
        <is>
          <t>NIL</t>
        </is>
      </c>
      <c r="G310" s="30" t="n"/>
    </row>
    <row r="311">
      <c r="A311" s="48" t="inlineStr">
        <is>
          <t>5. Investment in Repo of Corporate Debt Securities as at September 30, 2025</t>
        </is>
      </c>
      <c r="B311" s="49" t="inlineStr">
        <is>
          <t>NIL</t>
        </is>
      </c>
      <c r="G311" s="30" t="n"/>
    </row>
    <row r="312">
      <c r="A312" s="48" t="inlineStr">
        <is>
          <t>6. Investment in foreign securities/ADRs/GDRs as at September 30,2025</t>
        </is>
      </c>
      <c r="B312" s="49" t="inlineStr">
        <is>
          <t>NIL</t>
        </is>
      </c>
      <c r="G312" s="30" t="n"/>
    </row>
    <row r="313">
      <c r="A313" s="29" t="inlineStr">
        <is>
          <t>7. Portfolio Turnover Ratio</t>
        </is>
      </c>
      <c r="B313" s="52" t="n">
        <v>5.3348</v>
      </c>
      <c r="G313" s="30" t="n"/>
    </row>
    <row r="314">
      <c r="A314" s="29" t="inlineStr">
        <is>
          <t>7A. Average Portfolio Maturity</t>
        </is>
      </c>
      <c r="B314" s="52">
        <f>B294</f>
        <v/>
      </c>
      <c r="G314" s="30" t="n"/>
    </row>
    <row r="315" ht="32.5" customHeight="1">
      <c r="A315" s="48" t="inlineStr">
        <is>
          <t>8. Total gross exposure to derivative instruments (excluding reversed positions) as at September 30, 2025 (Rs. in Lakhs)</t>
        </is>
      </c>
      <c r="B315" s="52" t="n">
        <v>11776.49</v>
      </c>
      <c r="G315" s="30" t="n"/>
    </row>
    <row r="316" ht="29" customHeight="1">
      <c r="A316" s="48" t="inlineStr">
        <is>
          <t>9. Margin Deposits includes Margin money placed on derivatives other than margin money placed with bank</t>
        </is>
      </c>
      <c r="B316" s="49" t="inlineStr">
        <is>
          <t>NIL</t>
        </is>
      </c>
      <c r="G316" s="30" t="n"/>
    </row>
    <row r="317">
      <c r="A317" s="48" t="inlineStr">
        <is>
          <t>10. Value of investment made by other schemes under same management (Rs. In Lakhs)</t>
        </is>
      </c>
      <c r="B317" s="49" t="inlineStr">
        <is>
          <t>NIL</t>
        </is>
      </c>
      <c r="G317" s="30" t="n"/>
    </row>
    <row r="318">
      <c r="A318" s="48" t="inlineStr">
        <is>
          <t>11. Number of instance of deviation In valuation of securities</t>
        </is>
      </c>
      <c r="B318" s="49" t="inlineStr">
        <is>
          <t>NIL</t>
        </is>
      </c>
      <c r="G318" s="30" t="n"/>
    </row>
    <row r="319" ht="15" customHeight="1" thickBot="1">
      <c r="A319" s="54" t="inlineStr">
        <is>
          <t>12. Total value and percentage of illiquid equity shares / securities</t>
        </is>
      </c>
      <c r="B319" s="55" t="inlineStr">
        <is>
          <t>NIL</t>
        </is>
      </c>
      <c r="C319" s="56" t="n"/>
      <c r="D319" s="56" t="n"/>
      <c r="E319" s="56" t="n"/>
      <c r="F319" s="56" t="n"/>
      <c r="G319" s="57" t="n"/>
    </row>
    <row r="321" ht="70" customHeight="1">
      <c r="A321" s="177" t="inlineStr">
        <is>
          <t>Scheme Name</t>
        </is>
      </c>
      <c r="B321" s="177" t="inlineStr">
        <is>
          <t>Risk- O - Meter</t>
        </is>
      </c>
      <c r="C321" s="177" t="inlineStr">
        <is>
          <t>Benchmark of the Scheme</t>
        </is>
      </c>
      <c r="D321" s="177" t="inlineStr">
        <is>
          <t>Benchmark Risk-o-meter</t>
        </is>
      </c>
    </row>
    <row r="322" ht="70" customHeight="1">
      <c r="A322" s="177" t="inlineStr">
        <is>
          <t>Edelweiss Multi Asset Allocation Fund</t>
        </is>
      </c>
      <c r="B322" s="177" t="n"/>
      <c r="C322" s="177" t="inlineStr">
        <is>
          <t>Nifty 500 TRI (40%) +CRISIL Short Term Bond Index + Domestic Gold Prices (5%)  + Domestic Silver Prices (5%)</t>
        </is>
      </c>
      <c r="D322" s="177" t="n"/>
      <c r="E322" t="inlineStr"/>
    </row>
  </sheetData>
  <mergeCells count="2">
    <mergeCell ref="A3:G3"/>
    <mergeCell ref="A4:G4"/>
  </mergeCells>
  <pageMargins left="0.7" right="0.7" top="0.75" bottom="0.75" header="0.3" footer="0.3"/>
  <pageSetup orientation="portrait" horizontalDpi="300" verticalDpi="300"/>
  <drawing xmlns:r="http://schemas.openxmlformats.org/officeDocument/2006/relationships" r:id="rId1"/>
</worksheet>
</file>

<file path=xl/worksheets/sheet63.xml><?xml version="1.0" encoding="utf-8"?>
<worksheet xmlns="http://schemas.openxmlformats.org/spreadsheetml/2006/main">
  <sheetPr>
    <outlinePr summaryBelow="1" summaryRight="1"/>
    <pageSetUpPr/>
  </sheetPr>
  <dimension ref="A1:H104"/>
  <sheetViews>
    <sheetView showGridLines="0" workbookViewId="0">
      <pane ySplit="6" topLeftCell="A7" activePane="bottomLeft" state="frozen"/>
      <selection activeCell="A7" sqref="A7"/>
      <selection pane="bottomLeft" activeCell="A7" sqref="A7"/>
    </sheetView>
  </sheetViews>
  <sheetFormatPr baseColWidth="8" defaultRowHeight="14.5"/>
  <cols>
    <col width="65.7265625" customWidth="1" min="1" max="1"/>
    <col width="22" customWidth="1" min="2" max="2"/>
    <col width="28.7265625" bestFit="1" customWidth="1" min="3" max="3"/>
    <col width="22" customWidth="1" min="4" max="4"/>
    <col width="16.453125" customWidth="1" min="5" max="5"/>
    <col width="22" customWidth="1" min="6" max="6"/>
    <col width="6.1796875" bestFit="1" customWidth="1" style="2" min="7" max="7"/>
    <col width="70.26953125" bestFit="1" customWidth="1" min="12" max="12"/>
    <col width="10.81640625" bestFit="1" customWidth="1" min="13" max="13"/>
    <col width="10.54296875" bestFit="1" customWidth="1" min="14" max="14"/>
    <col width="12" bestFit="1" customWidth="1" min="15" max="15"/>
    <col width="12.54296875" customWidth="1" min="16" max="16"/>
  </cols>
  <sheetData>
    <row r="1">
      <c r="A1" s="85" t="inlineStr">
        <is>
          <t>Edelweiss Mutual Fund</t>
        </is>
      </c>
    </row>
    <row r="2" ht="29.5" customHeight="1" thickBot="1">
      <c r="A2" s="86" t="inlineStr">
        <is>
          <t xml:space="preserve">Edelweiss House, 10th Floor, Off. C.S.T. Road, Kalina, Santacruz (E), Mumbai 400098, Maharashtra  </t>
        </is>
      </c>
    </row>
    <row r="3" ht="36.75" customHeight="1">
      <c r="A3" s="148" t="inlineStr">
        <is>
          <t>PORTFOLIO STATEMENT OF EDELWEISS NIFTY NEXT 50 INDEX FUND AS ON SEPTEMBER 30, 2025</t>
        </is>
      </c>
      <c r="B3" s="149" t="n"/>
      <c r="C3" s="149" t="n"/>
      <c r="D3" s="149" t="n"/>
      <c r="E3" s="149" t="n"/>
      <c r="F3" s="149" t="n"/>
      <c r="G3" s="150" t="n"/>
      <c r="H3" s="28">
        <f>HYPERLINK("[EDEL_HY Portfolio 30-Sep-2025 Final.xlsx]Index!A1","Index")</f>
        <v/>
      </c>
    </row>
    <row r="4" ht="19.5" customHeight="1">
      <c r="A4" s="151" t="inlineStr">
        <is>
          <t>(An Open-ended Equity Scheme replicating Nifty Next 50 Index)</t>
        </is>
      </c>
      <c r="G4" s="51" t="n"/>
    </row>
    <row r="5">
      <c r="A5" s="29" t="n"/>
      <c r="G5" s="30" t="n"/>
    </row>
    <row r="6" ht="48" customHeight="1">
      <c r="A6" s="31" t="inlineStr">
        <is>
          <t>Name of the Instrument</t>
        </is>
      </c>
      <c r="B6" s="32" t="inlineStr">
        <is>
          <t>ISIN</t>
        </is>
      </c>
      <c r="C6" s="32" t="inlineStr">
        <is>
          <t>Rating/Industry</t>
        </is>
      </c>
      <c r="D6" s="152" t="inlineStr">
        <is>
          <t>Quantity</t>
        </is>
      </c>
      <c r="E6" s="34" t="inlineStr">
        <is>
          <t>Market/Fair Value(Rs. In Lacs)</t>
        </is>
      </c>
      <c r="F6" s="34" t="inlineStr">
        <is>
          <t>% to Net Assets</t>
        </is>
      </c>
      <c r="G6" s="35" t="inlineStr">
        <is>
          <t>YIELD</t>
        </is>
      </c>
    </row>
    <row r="7">
      <c r="A7" s="36" t="n"/>
      <c r="B7" s="16" t="n"/>
      <c r="C7" s="16" t="n"/>
      <c r="D7" s="153" t="n"/>
      <c r="E7" s="154" t="n"/>
      <c r="F7" s="155" t="n"/>
      <c r="G7" s="37" t="n"/>
    </row>
    <row r="8">
      <c r="A8" s="40" t="inlineStr">
        <is>
          <t>Equity &amp; Equity related</t>
        </is>
      </c>
      <c r="B8" s="17" t="n"/>
      <c r="C8" s="17" t="n"/>
      <c r="D8" s="156" t="n"/>
      <c r="E8" s="7" t="n"/>
      <c r="F8" s="8" t="n"/>
      <c r="G8" s="39" t="n"/>
    </row>
    <row r="9">
      <c r="A9" s="40" t="inlineStr">
        <is>
          <t>(a)Listed / Awaiting listing on Stock Exchanges</t>
        </is>
      </c>
      <c r="B9" s="17" t="n"/>
      <c r="C9" s="17" t="n"/>
      <c r="D9" s="156" t="n"/>
      <c r="E9" s="7" t="n"/>
      <c r="F9" s="8" t="n"/>
      <c r="G9" s="39" t="n"/>
    </row>
    <row r="10">
      <c r="A10" s="38" t="inlineStr">
        <is>
          <t>Hindustan Aeronautics Ltd.</t>
        </is>
      </c>
      <c r="B10" s="17" t="inlineStr">
        <is>
          <t>INE066F01020</t>
        </is>
      </c>
      <c r="C10" s="17" t="inlineStr">
        <is>
          <t>Aerospace &amp; Defense</t>
        </is>
      </c>
      <c r="D10" s="156" t="n">
        <v>13820</v>
      </c>
      <c r="E10" s="7" t="n">
        <v>655.97</v>
      </c>
      <c r="F10" s="8" t="n">
        <v>0.0399</v>
      </c>
      <c r="G10" s="39" t="n"/>
    </row>
    <row r="11">
      <c r="A11" s="38" t="inlineStr">
        <is>
          <t>TVS Motor Company Ltd.</t>
        </is>
      </c>
      <c r="B11" s="17" t="inlineStr">
        <is>
          <t>INE494B01023</t>
        </is>
      </c>
      <c r="C11" s="17" t="inlineStr">
        <is>
          <t>Automobiles</t>
        </is>
      </c>
      <c r="D11" s="156" t="n">
        <v>17087</v>
      </c>
      <c r="E11" s="7" t="n">
        <v>587.5700000000001</v>
      </c>
      <c r="F11" s="8" t="n">
        <v>0.0357</v>
      </c>
      <c r="G11" s="39" t="n"/>
    </row>
    <row r="12">
      <c r="A12" s="38" t="inlineStr">
        <is>
          <t>Vedanta Ltd.</t>
        </is>
      </c>
      <c r="B12" s="17" t="inlineStr">
        <is>
          <t>INE205A01025</t>
        </is>
      </c>
      <c r="C12" s="17" t="inlineStr">
        <is>
          <t>Diversified Metals</t>
        </is>
      </c>
      <c r="D12" s="156" t="n">
        <v>123452</v>
      </c>
      <c r="E12" s="7" t="n">
        <v>575.04</v>
      </c>
      <c r="F12" s="8" t="n">
        <v>0.035</v>
      </c>
      <c r="G12" s="39" t="n"/>
    </row>
    <row r="13">
      <c r="A13" s="38" t="inlineStr">
        <is>
          <t>Divi's Laboratories Ltd.</t>
        </is>
      </c>
      <c r="B13" s="17" t="inlineStr">
        <is>
          <t>INE361B01024</t>
        </is>
      </c>
      <c r="C13" s="17" t="inlineStr">
        <is>
          <t>Pharmaceuticals &amp; Biotechnology</t>
        </is>
      </c>
      <c r="D13" s="156" t="n">
        <v>9247</v>
      </c>
      <c r="E13" s="7" t="n">
        <v>526.11</v>
      </c>
      <c r="F13" s="8" t="n">
        <v>0.032</v>
      </c>
      <c r="G13" s="39" t="n"/>
    </row>
    <row r="14">
      <c r="A14" s="38" t="inlineStr">
        <is>
          <t>Britannia Industries Ltd.</t>
        </is>
      </c>
      <c r="B14" s="17" t="inlineStr">
        <is>
          <t>INE216A01030</t>
        </is>
      </c>
      <c r="C14" s="17" t="inlineStr">
        <is>
          <t>Food Products</t>
        </is>
      </c>
      <c r="D14" s="156" t="n">
        <v>8585</v>
      </c>
      <c r="E14" s="7" t="n">
        <v>514.33</v>
      </c>
      <c r="F14" s="8" t="n">
        <v>0.0313</v>
      </c>
      <c r="G14" s="39" t="n"/>
    </row>
    <row r="15">
      <c r="A15" s="38" t="inlineStr">
        <is>
          <t>Cholamandalam Investment &amp; Finance Company Ltd.</t>
        </is>
      </c>
      <c r="B15" s="17" t="inlineStr">
        <is>
          <t>INE121A01024</t>
        </is>
      </c>
      <c r="C15" s="17" t="inlineStr">
        <is>
          <t>Finance</t>
        </is>
      </c>
      <c r="D15" s="156" t="n">
        <v>30676</v>
      </c>
      <c r="E15" s="7" t="n">
        <v>494.13</v>
      </c>
      <c r="F15" s="8" t="n">
        <v>0.0301</v>
      </c>
      <c r="G15" s="39" t="n"/>
    </row>
    <row r="16">
      <c r="A16" s="38" t="inlineStr">
        <is>
          <t>Avenue Supermarts Ltd.</t>
        </is>
      </c>
      <c r="B16" s="17" t="inlineStr">
        <is>
          <t>INE192R01011</t>
        </is>
      </c>
      <c r="C16" s="17" t="inlineStr">
        <is>
          <t>Retailing</t>
        </is>
      </c>
      <c r="D16" s="156" t="n">
        <v>10717</v>
      </c>
      <c r="E16" s="7" t="n">
        <v>479.63</v>
      </c>
      <c r="F16" s="8" t="n">
        <v>0.0292</v>
      </c>
      <c r="G16" s="39" t="n"/>
    </row>
    <row r="17">
      <c r="A17" s="38" t="inlineStr">
        <is>
          <t>Bharat Petroleum Corporation Ltd.</t>
        </is>
      </c>
      <c r="B17" s="17" t="inlineStr">
        <is>
          <t>INE029A01011</t>
        </is>
      </c>
      <c r="C17" s="17" t="inlineStr">
        <is>
          <t>Petroleum Products</t>
        </is>
      </c>
      <c r="D17" s="156" t="n">
        <v>141107</v>
      </c>
      <c r="E17" s="7" t="n">
        <v>479.27</v>
      </c>
      <c r="F17" s="8" t="n">
        <v>0.0291</v>
      </c>
      <c r="G17" s="39" t="n"/>
    </row>
    <row r="18">
      <c r="A18" s="38" t="inlineStr">
        <is>
          <t>Tata Power Company Ltd.</t>
        </is>
      </c>
      <c r="B18" s="17" t="inlineStr">
        <is>
          <t>INE245A01021</t>
        </is>
      </c>
      <c r="C18" s="17" t="inlineStr">
        <is>
          <t>Power</t>
        </is>
      </c>
      <c r="D18" s="156" t="n">
        <v>122242</v>
      </c>
      <c r="E18" s="7" t="n">
        <v>475.09</v>
      </c>
      <c r="F18" s="8" t="n">
        <v>0.0289</v>
      </c>
      <c r="G18" s="39" t="n"/>
    </row>
    <row r="19">
      <c r="A19" s="38" t="inlineStr">
        <is>
          <t>The Indian Hotels Company Ltd.</t>
        </is>
      </c>
      <c r="B19" s="17" t="inlineStr">
        <is>
          <t>INE053A01029</t>
        </is>
      </c>
      <c r="C19" s="17" t="inlineStr">
        <is>
          <t>Leisure Services</t>
        </is>
      </c>
      <c r="D19" s="156" t="n">
        <v>63942</v>
      </c>
      <c r="E19" s="7" t="n">
        <v>460.57</v>
      </c>
      <c r="F19" s="8" t="n">
        <v>0.028</v>
      </c>
      <c r="G19" s="39" t="n"/>
    </row>
    <row r="20">
      <c r="A20" s="38" t="inlineStr">
        <is>
          <t>VARUN BEVERAGES LIMITED</t>
        </is>
      </c>
      <c r="B20" s="17" t="inlineStr">
        <is>
          <t>INE200M01039</t>
        </is>
      </c>
      <c r="C20" s="17" t="inlineStr">
        <is>
          <t>Beverages</t>
        </is>
      </c>
      <c r="D20" s="156" t="n">
        <v>98648</v>
      </c>
      <c r="E20" s="7" t="n">
        <v>437.7</v>
      </c>
      <c r="F20" s="8" t="n">
        <v>0.0266</v>
      </c>
      <c r="G20" s="39" t="n"/>
    </row>
    <row r="21">
      <c r="A21" s="38" t="inlineStr">
        <is>
          <t>Power Finance Corporation Ltd.</t>
        </is>
      </c>
      <c r="B21" s="17" t="inlineStr">
        <is>
          <t>INE134E01011</t>
        </is>
      </c>
      <c r="C21" s="17" t="inlineStr">
        <is>
          <t>Finance</t>
        </is>
      </c>
      <c r="D21" s="156" t="n">
        <v>105990</v>
      </c>
      <c r="E21" s="7" t="n">
        <v>434.82</v>
      </c>
      <c r="F21" s="8" t="n">
        <v>0.0264</v>
      </c>
      <c r="G21" s="39" t="n"/>
    </row>
    <row r="22">
      <c r="A22" s="38" t="inlineStr">
        <is>
          <t>Adani Power Ltd.</t>
        </is>
      </c>
      <c r="B22" s="17" t="inlineStr">
        <is>
          <t>INE814H01029</t>
        </is>
      </c>
      <c r="C22" s="17" t="inlineStr">
        <is>
          <t>Power</t>
        </is>
      </c>
      <c r="D22" s="156" t="n">
        <v>286571</v>
      </c>
      <c r="E22" s="7" t="n">
        <v>414.52</v>
      </c>
      <c r="F22" s="8" t="n">
        <v>0.0252</v>
      </c>
      <c r="G22" s="39" t="n"/>
    </row>
    <row r="23">
      <c r="A23" s="38" t="inlineStr">
        <is>
          <t>Indian Oil Corporation Ltd.</t>
        </is>
      </c>
      <c r="B23" s="17" t="inlineStr">
        <is>
          <t>INE242A01010</t>
        </is>
      </c>
      <c r="C23" s="17" t="inlineStr">
        <is>
          <t>Petroleum Products</t>
        </is>
      </c>
      <c r="D23" s="156" t="n">
        <v>271993</v>
      </c>
      <c r="E23" s="7" t="n">
        <v>407.42</v>
      </c>
      <c r="F23" s="8" t="n">
        <v>0.0248</v>
      </c>
      <c r="G23" s="39" t="n"/>
    </row>
    <row r="24">
      <c r="A24" s="38" t="inlineStr">
        <is>
          <t>Bajaj Holdings &amp; Investment Ltd.</t>
        </is>
      </c>
      <c r="B24" s="17" t="inlineStr">
        <is>
          <t>INE118A01012</t>
        </is>
      </c>
      <c r="C24" s="17" t="inlineStr">
        <is>
          <t>Finance</t>
        </is>
      </c>
      <c r="D24" s="156" t="n">
        <v>3152</v>
      </c>
      <c r="E24" s="7" t="n">
        <v>386.03</v>
      </c>
      <c r="F24" s="8" t="n">
        <v>0.0235</v>
      </c>
      <c r="G24" s="39" t="n"/>
    </row>
    <row r="25">
      <c r="A25" s="38" t="inlineStr">
        <is>
          <t>Info Edge (India) Ltd.</t>
        </is>
      </c>
      <c r="B25" s="17" t="inlineStr">
        <is>
          <t>INE663F01032</t>
        </is>
      </c>
      <c r="C25" s="17" t="inlineStr">
        <is>
          <t>Retailing</t>
        </is>
      </c>
      <c r="D25" s="156" t="n">
        <v>28297</v>
      </c>
      <c r="E25" s="7" t="n">
        <v>370.49</v>
      </c>
      <c r="F25" s="8" t="n">
        <v>0.0225</v>
      </c>
      <c r="G25" s="39" t="n"/>
    </row>
    <row r="26">
      <c r="A26" s="38" t="inlineStr">
        <is>
          <t>CG Power and Industrial Solutions Ltd.</t>
        </is>
      </c>
      <c r="B26" s="17" t="inlineStr">
        <is>
          <t>INE067A01029</t>
        </is>
      </c>
      <c r="C26" s="17" t="inlineStr">
        <is>
          <t>Electrical Equipment</t>
        </is>
      </c>
      <c r="D26" s="156" t="n">
        <v>49973</v>
      </c>
      <c r="E26" s="7" t="n">
        <v>370.27</v>
      </c>
      <c r="F26" s="8" t="n">
        <v>0.0225</v>
      </c>
      <c r="G26" s="39" t="n"/>
    </row>
    <row r="27">
      <c r="A27" s="38" t="inlineStr">
        <is>
          <t>LTIMindtree Ltd.</t>
        </is>
      </c>
      <c r="B27" s="17" t="inlineStr">
        <is>
          <t>INE214T01019</t>
        </is>
      </c>
      <c r="C27" s="17" t="inlineStr">
        <is>
          <t>IT - Software</t>
        </is>
      </c>
      <c r="D27" s="156" t="n">
        <v>6750</v>
      </c>
      <c r="E27" s="7" t="n">
        <v>348.13</v>
      </c>
      <c r="F27" s="8" t="n">
        <v>0.0212</v>
      </c>
      <c r="G27" s="39" t="n"/>
    </row>
    <row r="28">
      <c r="A28" s="38" t="inlineStr">
        <is>
          <t>Bank of Baroda</t>
        </is>
      </c>
      <c r="B28" s="17" t="inlineStr">
        <is>
          <t>INE028A01039</t>
        </is>
      </c>
      <c r="C28" s="17" t="inlineStr">
        <is>
          <t>Banks</t>
        </is>
      </c>
      <c r="D28" s="156" t="n">
        <v>134358</v>
      </c>
      <c r="E28" s="7" t="n">
        <v>347.37</v>
      </c>
      <c r="F28" s="8" t="n">
        <v>0.0211</v>
      </c>
      <c r="G28" s="39" t="n"/>
    </row>
    <row r="29">
      <c r="A29" s="38" t="inlineStr">
        <is>
          <t>GAIL (India) Ltd.</t>
        </is>
      </c>
      <c r="B29" s="17" t="inlineStr">
        <is>
          <t>INE129A01019</t>
        </is>
      </c>
      <c r="C29" s="17" t="inlineStr">
        <is>
          <t>Gas</t>
        </is>
      </c>
      <c r="D29" s="156" t="n">
        <v>196364</v>
      </c>
      <c r="E29" s="7" t="n">
        <v>346.17</v>
      </c>
      <c r="F29" s="8" t="n">
        <v>0.0211</v>
      </c>
      <c r="G29" s="39" t="n"/>
    </row>
    <row r="30">
      <c r="A30" s="38" t="inlineStr">
        <is>
          <t>Godrej Consumer Products Ltd.</t>
        </is>
      </c>
      <c r="B30" s="17" t="inlineStr">
        <is>
          <t>INE102D01028</t>
        </is>
      </c>
      <c r="C30" s="17" t="inlineStr">
        <is>
          <t>Personal Products</t>
        </is>
      </c>
      <c r="D30" s="156" t="n">
        <v>29286</v>
      </c>
      <c r="E30" s="7" t="n">
        <v>341.74</v>
      </c>
      <c r="F30" s="8" t="n">
        <v>0.0208</v>
      </c>
      <c r="G30" s="39" t="n"/>
    </row>
    <row r="31">
      <c r="A31" s="38" t="inlineStr">
        <is>
          <t>Samvardhana Motherson International Ltd.</t>
        </is>
      </c>
      <c r="B31" s="17" t="inlineStr">
        <is>
          <t>INE775A01035</t>
        </is>
      </c>
      <c r="C31" s="17" t="inlineStr">
        <is>
          <t>Auto Components</t>
        </is>
      </c>
      <c r="D31" s="156" t="n">
        <v>323262</v>
      </c>
      <c r="E31" s="7" t="n">
        <v>341.53</v>
      </c>
      <c r="F31" s="8" t="n">
        <v>0.0208</v>
      </c>
      <c r="G31" s="39" t="n"/>
    </row>
    <row r="32">
      <c r="A32" s="38" t="inlineStr">
        <is>
          <t>REC Ltd.</t>
        </is>
      </c>
      <c r="B32" s="17" t="inlineStr">
        <is>
          <t>INE020B01018</t>
        </is>
      </c>
      <c r="C32" s="17" t="inlineStr">
        <is>
          <t>Finance</t>
        </is>
      </c>
      <c r="D32" s="156" t="n">
        <v>90924</v>
      </c>
      <c r="E32" s="7" t="n">
        <v>339.01</v>
      </c>
      <c r="F32" s="8" t="n">
        <v>0.0206</v>
      </c>
      <c r="G32" s="39" t="n"/>
    </row>
    <row r="33">
      <c r="A33" s="38" t="inlineStr">
        <is>
          <t>DLF Ltd.</t>
        </is>
      </c>
      <c r="B33" s="17" t="inlineStr">
        <is>
          <t>INE271C01023</t>
        </is>
      </c>
      <c r="C33" s="17" t="inlineStr">
        <is>
          <t>Realty</t>
        </is>
      </c>
      <c r="D33" s="156" t="n">
        <v>46706</v>
      </c>
      <c r="E33" s="7" t="n">
        <v>333.01</v>
      </c>
      <c r="F33" s="8" t="n">
        <v>0.0203</v>
      </c>
      <c r="G33" s="39" t="n"/>
    </row>
    <row r="34">
      <c r="A34" s="38" t="inlineStr">
        <is>
          <t>ICICI Lombard General Insurance Co. Ltd.</t>
        </is>
      </c>
      <c r="B34" s="17" t="inlineStr">
        <is>
          <t>INE765G01017</t>
        </is>
      </c>
      <c r="C34" s="17" t="inlineStr">
        <is>
          <t>Insurance</t>
        </is>
      </c>
      <c r="D34" s="156" t="n">
        <v>17572</v>
      </c>
      <c r="E34" s="7" t="n">
        <v>332.08</v>
      </c>
      <c r="F34" s="8" t="n">
        <v>0.0202</v>
      </c>
      <c r="G34" s="39" t="n"/>
    </row>
    <row r="35">
      <c r="A35" s="38" t="inlineStr">
        <is>
          <t>Pidilite Industries Ltd.</t>
        </is>
      </c>
      <c r="B35" s="17" t="inlineStr">
        <is>
          <t>INE318A01026</t>
        </is>
      </c>
      <c r="C35" s="17" t="inlineStr">
        <is>
          <t>Chemicals &amp; Petrochemicals</t>
        </is>
      </c>
      <c r="D35" s="156" t="n">
        <v>22598</v>
      </c>
      <c r="E35" s="7" t="n">
        <v>331.74</v>
      </c>
      <c r="F35" s="8" t="n">
        <v>0.0202</v>
      </c>
      <c r="G35" s="39" t="n"/>
    </row>
    <row r="36">
      <c r="A36" s="38" t="inlineStr">
        <is>
          <t>Canara Bank</t>
        </is>
      </c>
      <c r="B36" s="17" t="inlineStr">
        <is>
          <t>INE476A01022</t>
        </is>
      </c>
      <c r="C36" s="17" t="inlineStr">
        <is>
          <t>Banks</t>
        </is>
      </c>
      <c r="D36" s="156" t="n">
        <v>245352</v>
      </c>
      <c r="E36" s="7" t="n">
        <v>303.52</v>
      </c>
      <c r="F36" s="8" t="n">
        <v>0.0185</v>
      </c>
      <c r="G36" s="39" t="n"/>
    </row>
    <row r="37">
      <c r="A37" s="38" t="inlineStr">
        <is>
          <t>Jindal Steel Ltd.</t>
        </is>
      </c>
      <c r="B37" s="17" t="inlineStr">
        <is>
          <t>INE749A01030</t>
        </is>
      </c>
      <c r="C37" s="17" t="inlineStr">
        <is>
          <t>Ferrous Metals</t>
        </is>
      </c>
      <c r="D37" s="156" t="n">
        <v>27203</v>
      </c>
      <c r="E37" s="7" t="n">
        <v>289.37</v>
      </c>
      <c r="F37" s="8" t="n">
        <v>0.0176</v>
      </c>
      <c r="G37" s="39" t="n"/>
    </row>
    <row r="38">
      <c r="A38" s="38" t="inlineStr">
        <is>
          <t>Shree Cement Ltd.</t>
        </is>
      </c>
      <c r="B38" s="17" t="inlineStr">
        <is>
          <t>INE070A01015</t>
        </is>
      </c>
      <c r="C38" s="17" t="inlineStr">
        <is>
          <t>Cement &amp; Cement Products</t>
        </is>
      </c>
      <c r="D38" s="156" t="n">
        <v>974</v>
      </c>
      <c r="E38" s="7" t="n">
        <v>285.04</v>
      </c>
      <c r="F38" s="8" t="n">
        <v>0.0173</v>
      </c>
      <c r="G38" s="39" t="n"/>
    </row>
    <row r="39">
      <c r="A39" s="38" t="inlineStr">
        <is>
          <t>United Spirits Ltd.</t>
        </is>
      </c>
      <c r="B39" s="17" t="inlineStr">
        <is>
          <t>INE854D01024</t>
        </is>
      </c>
      <c r="C39" s="17" t="inlineStr">
        <is>
          <t>Beverages</t>
        </is>
      </c>
      <c r="D39" s="156" t="n">
        <v>21502</v>
      </c>
      <c r="E39" s="7" t="n">
        <v>284.75</v>
      </c>
      <c r="F39" s="8" t="n">
        <v>0.0173</v>
      </c>
      <c r="G39" s="39" t="n"/>
    </row>
    <row r="40">
      <c r="A40" s="38" t="inlineStr">
        <is>
          <t>Punjab National Bank</t>
        </is>
      </c>
      <c r="B40" s="17" t="inlineStr">
        <is>
          <t>INE160A01022</t>
        </is>
      </c>
      <c r="C40" s="17" t="inlineStr">
        <is>
          <t>Banks</t>
        </is>
      </c>
      <c r="D40" s="156" t="n">
        <v>250924</v>
      </c>
      <c r="E40" s="7" t="n">
        <v>283.12</v>
      </c>
      <c r="F40" s="8" t="n">
        <v>0.0172</v>
      </c>
      <c r="G40" s="39" t="n"/>
    </row>
    <row r="41">
      <c r="A41" s="38" t="inlineStr">
        <is>
          <t>Havells India Ltd.</t>
        </is>
      </c>
      <c r="B41" s="17" t="inlineStr">
        <is>
          <t>INE176B01034</t>
        </is>
      </c>
      <c r="C41" s="17" t="inlineStr">
        <is>
          <t>Consumer Durables</t>
        </is>
      </c>
      <c r="D41" s="156" t="n">
        <v>18354</v>
      </c>
      <c r="E41" s="7" t="n">
        <v>275.68</v>
      </c>
      <c r="F41" s="8" t="n">
        <v>0.0168</v>
      </c>
      <c r="G41" s="39" t="n"/>
    </row>
    <row r="42">
      <c r="A42" s="38" t="inlineStr">
        <is>
          <t>Torrent Pharmaceuticals Ltd.</t>
        </is>
      </c>
      <c r="B42" s="17" t="inlineStr">
        <is>
          <t>INE685A01028</t>
        </is>
      </c>
      <c r="C42" s="17" t="inlineStr">
        <is>
          <t>Pharmaceuticals &amp; Biotechnology</t>
        </is>
      </c>
      <c r="D42" s="156" t="n">
        <v>7613</v>
      </c>
      <c r="E42" s="7" t="n">
        <v>274.31</v>
      </c>
      <c r="F42" s="8" t="n">
        <v>0.0167</v>
      </c>
      <c r="G42" s="39" t="n"/>
    </row>
    <row r="43">
      <c r="A43" s="38" t="inlineStr">
        <is>
          <t>Hyundai Motor India Ltd.</t>
        </is>
      </c>
      <c r="B43" s="17" t="inlineStr">
        <is>
          <t>INE0V6F01027</t>
        </is>
      </c>
      <c r="C43" s="17" t="inlineStr">
        <is>
          <t>Automobiles</t>
        </is>
      </c>
      <c r="D43" s="156" t="n">
        <v>10380</v>
      </c>
      <c r="E43" s="7" t="n">
        <v>268.26</v>
      </c>
      <c r="F43" s="8" t="n">
        <v>0.0163</v>
      </c>
      <c r="G43" s="39" t="n"/>
    </row>
    <row r="44">
      <c r="A44" s="38" t="inlineStr">
        <is>
          <t>Ambuja Cements Ltd.</t>
        </is>
      </c>
      <c r="B44" s="17" t="inlineStr">
        <is>
          <t>INE079A01024</t>
        </is>
      </c>
      <c r="C44" s="17" t="inlineStr">
        <is>
          <t>Cement &amp; Cement Products</t>
        </is>
      </c>
      <c r="D44" s="156" t="n">
        <v>45555</v>
      </c>
      <c r="E44" s="7" t="n">
        <v>259.64</v>
      </c>
      <c r="F44" s="8" t="n">
        <v>0.0158</v>
      </c>
      <c r="G44" s="39" t="n"/>
    </row>
    <row r="45">
      <c r="A45" s="38" t="inlineStr">
        <is>
          <t>Bosch Ltd.</t>
        </is>
      </c>
      <c r="B45" s="17" t="inlineStr">
        <is>
          <t>INE323A01026</t>
        </is>
      </c>
      <c r="C45" s="17" t="inlineStr">
        <is>
          <t>Auto Components</t>
        </is>
      </c>
      <c r="D45" s="156" t="n">
        <v>631</v>
      </c>
      <c r="E45" s="7" t="n">
        <v>240.69</v>
      </c>
      <c r="F45" s="8" t="n">
        <v>0.0146</v>
      </c>
      <c r="G45" s="39" t="n"/>
    </row>
    <row r="46">
      <c r="A46" s="38" t="inlineStr">
        <is>
          <t>Solar Industries India Ltd.</t>
        </is>
      </c>
      <c r="B46" s="17" t="inlineStr">
        <is>
          <t>INE343H01029</t>
        </is>
      </c>
      <c r="C46" s="17" t="inlineStr">
        <is>
          <t>Chemicals &amp; Petrochemicals</t>
        </is>
      </c>
      <c r="D46" s="156" t="n">
        <v>1773</v>
      </c>
      <c r="E46" s="7" t="n">
        <v>236.27</v>
      </c>
      <c r="F46" s="8" t="n">
        <v>0.0144</v>
      </c>
      <c r="G46" s="39" t="n"/>
    </row>
    <row r="47">
      <c r="A47" s="38" t="inlineStr">
        <is>
          <t>Lodha Developers Ltd.</t>
        </is>
      </c>
      <c r="B47" s="17" t="inlineStr">
        <is>
          <t>INE670K01029</t>
        </is>
      </c>
      <c r="C47" s="17" t="inlineStr">
        <is>
          <t>Realty</t>
        </is>
      </c>
      <c r="D47" s="156" t="n">
        <v>20456</v>
      </c>
      <c r="E47" s="7" t="n">
        <v>232.34</v>
      </c>
      <c r="F47" s="8" t="n">
        <v>0.0141</v>
      </c>
      <c r="G47" s="39" t="n"/>
    </row>
    <row r="48">
      <c r="A48" s="38" t="inlineStr">
        <is>
          <t>Adani Green Energy Ltd.</t>
        </is>
      </c>
      <c r="B48" s="17" t="inlineStr">
        <is>
          <t>INE364U01010</t>
        </is>
      </c>
      <c r="C48" s="17" t="inlineStr">
        <is>
          <t>Power</t>
        </is>
      </c>
      <c r="D48" s="156" t="n">
        <v>22288</v>
      </c>
      <c r="E48" s="7" t="n">
        <v>228.86</v>
      </c>
      <c r="F48" s="8" t="n">
        <v>0.0139</v>
      </c>
      <c r="G48" s="39" t="n"/>
    </row>
    <row r="49">
      <c r="A49" s="38" t="inlineStr">
        <is>
          <t>Siemens Energy India Ltd.</t>
        </is>
      </c>
      <c r="B49" s="17" t="inlineStr">
        <is>
          <t>INE1NPP01017</t>
        </is>
      </c>
      <c r="C49" s="17" t="inlineStr">
        <is>
          <t>Electrical Equipment</t>
        </is>
      </c>
      <c r="D49" s="156" t="n">
        <v>6439</v>
      </c>
      <c r="E49" s="7" t="n">
        <v>221.04</v>
      </c>
      <c r="F49" s="8" t="n">
        <v>0.0134</v>
      </c>
      <c r="G49" s="39" t="n"/>
    </row>
    <row r="50">
      <c r="A50" s="38" t="inlineStr">
        <is>
          <t>Adani Energy Solutions Ltd.</t>
        </is>
      </c>
      <c r="B50" s="17" t="inlineStr">
        <is>
          <t>INE931S01010</t>
        </is>
      </c>
      <c r="C50" s="17" t="inlineStr">
        <is>
          <t>Power</t>
        </is>
      </c>
      <c r="D50" s="156" t="n">
        <v>25255</v>
      </c>
      <c r="E50" s="7" t="n">
        <v>220.29</v>
      </c>
      <c r="F50" s="8" t="n">
        <v>0.0134</v>
      </c>
      <c r="G50" s="39" t="n"/>
    </row>
    <row r="51">
      <c r="A51" s="38" t="inlineStr">
        <is>
          <t>JSW Energy Ltd.</t>
        </is>
      </c>
      <c r="B51" s="17" t="inlineStr">
        <is>
          <t>INE121E01018</t>
        </is>
      </c>
      <c r="C51" s="17" t="inlineStr">
        <is>
          <t>Power</t>
        </is>
      </c>
      <c r="D51" s="156" t="n">
        <v>38977</v>
      </c>
      <c r="E51" s="7" t="n">
        <v>206.91</v>
      </c>
      <c r="F51" s="8" t="n">
        <v>0.0126</v>
      </c>
      <c r="G51" s="39" t="n"/>
    </row>
    <row r="52">
      <c r="A52" s="38" t="inlineStr">
        <is>
          <t>Siemens Ltd.</t>
        </is>
      </c>
      <c r="B52" s="17" t="inlineStr">
        <is>
          <t>INE003A01024</t>
        </is>
      </c>
      <c r="C52" s="17" t="inlineStr">
        <is>
          <t>Electrical Equipment</t>
        </is>
      </c>
      <c r="D52" s="156" t="n">
        <v>6433</v>
      </c>
      <c r="E52" s="7" t="n">
        <v>201.3</v>
      </c>
      <c r="F52" s="8" t="n">
        <v>0.0122</v>
      </c>
      <c r="G52" s="39" t="n"/>
    </row>
    <row r="53">
      <c r="A53" s="38" t="inlineStr">
        <is>
          <t>ABB India Ltd.</t>
        </is>
      </c>
      <c r="B53" s="17" t="inlineStr">
        <is>
          <t>INE117A01022</t>
        </is>
      </c>
      <c r="C53" s="17" t="inlineStr">
        <is>
          <t>Electrical Equipment</t>
        </is>
      </c>
      <c r="D53" s="156" t="n">
        <v>3818</v>
      </c>
      <c r="E53" s="7" t="n">
        <v>197.9</v>
      </c>
      <c r="F53" s="8" t="n">
        <v>0.012</v>
      </c>
      <c r="G53" s="39" t="n"/>
    </row>
    <row r="54">
      <c r="A54" s="38" t="inlineStr">
        <is>
          <t>Zydus Lifesciences Ltd.</t>
        </is>
      </c>
      <c r="B54" s="17" t="inlineStr">
        <is>
          <t>INE010B01027</t>
        </is>
      </c>
      <c r="C54" s="17" t="inlineStr">
        <is>
          <t>Pharmaceuticals &amp; Biotechnology</t>
        </is>
      </c>
      <c r="D54" s="156" t="n">
        <v>18185</v>
      </c>
      <c r="E54" s="7" t="n">
        <v>178.56</v>
      </c>
      <c r="F54" s="8" t="n">
        <v>0.0109</v>
      </c>
      <c r="G54" s="39" t="n"/>
    </row>
    <row r="55">
      <c r="A55" s="38" t="inlineStr">
        <is>
          <t>Indian Railway Finance Corporation Ltd.</t>
        </is>
      </c>
      <c r="B55" s="17" t="inlineStr">
        <is>
          <t>INE053F01010</t>
        </is>
      </c>
      <c r="C55" s="17" t="inlineStr">
        <is>
          <t>Finance</t>
        </is>
      </c>
      <c r="D55" s="156" t="n">
        <v>130082</v>
      </c>
      <c r="E55" s="7" t="n">
        <v>160.66</v>
      </c>
      <c r="F55" s="8" t="n">
        <v>0.0098</v>
      </c>
      <c r="G55" s="39" t="n"/>
    </row>
    <row r="56">
      <c r="A56" s="38" t="inlineStr">
        <is>
          <t>Mazagon Dock Shipbuilders Ltd.</t>
        </is>
      </c>
      <c r="B56" s="17" t="inlineStr">
        <is>
          <t>INE249Z01020</t>
        </is>
      </c>
      <c r="C56" s="17" t="inlineStr">
        <is>
          <t>Industrial Manufacturing</t>
        </is>
      </c>
      <c r="D56" s="156" t="n">
        <v>5531</v>
      </c>
      <c r="E56" s="7" t="n">
        <v>152.74</v>
      </c>
      <c r="F56" s="8" t="n">
        <v>0.009299999999999999</v>
      </c>
      <c r="G56" s="39" t="n"/>
    </row>
    <row r="57">
      <c r="A57" s="38" t="inlineStr">
        <is>
          <t>Hindustan Zinc Ltd.</t>
        </is>
      </c>
      <c r="B57" s="17" t="inlineStr">
        <is>
          <t>INE267A01025</t>
        </is>
      </c>
      <c r="C57" s="17" t="inlineStr">
        <is>
          <t>Non - Ferrous Metals</t>
        </is>
      </c>
      <c r="D57" s="156" t="n">
        <v>31559</v>
      </c>
      <c r="E57" s="7" t="n">
        <v>152.26</v>
      </c>
      <c r="F57" s="8" t="n">
        <v>0.009299999999999999</v>
      </c>
      <c r="G57" s="39" t="n"/>
    </row>
    <row r="58">
      <c r="A58" s="38" t="inlineStr">
        <is>
          <t>Life Insurance Corporation of India</t>
        </is>
      </c>
      <c r="B58" s="17" t="inlineStr">
        <is>
          <t>INE0J1Y01017</t>
        </is>
      </c>
      <c r="C58" s="17" t="inlineStr">
        <is>
          <t>Insurance</t>
        </is>
      </c>
      <c r="D58" s="156" t="n">
        <v>16159</v>
      </c>
      <c r="E58" s="7" t="n">
        <v>145.49</v>
      </c>
      <c r="F58" s="8" t="n">
        <v>0.008800000000000001</v>
      </c>
      <c r="G58" s="39" t="n"/>
    </row>
    <row r="59">
      <c r="A59" s="38" t="inlineStr">
        <is>
          <t>Bajaj Housing Finance Ltd.</t>
        </is>
      </c>
      <c r="B59" s="17" t="inlineStr">
        <is>
          <t>INE377Y01014</t>
        </is>
      </c>
      <c r="C59" s="17" t="inlineStr">
        <is>
          <t>Finance</t>
        </is>
      </c>
      <c r="D59" s="156" t="n">
        <v>67799</v>
      </c>
      <c r="E59" s="7" t="n">
        <v>74.59</v>
      </c>
      <c r="F59" s="8" t="n">
        <v>0.0045</v>
      </c>
      <c r="G59" s="39" t="n"/>
    </row>
    <row r="60">
      <c r="A60" s="40" t="inlineStr">
        <is>
          <t>Sub Total</t>
        </is>
      </c>
      <c r="B60" s="18" t="n"/>
      <c r="C60" s="18" t="n"/>
      <c r="D60" s="157" t="n"/>
      <c r="E60" s="20" t="n">
        <v>16503.33</v>
      </c>
      <c r="F60" s="21" t="n">
        <v>1.0037</v>
      </c>
      <c r="G60" s="41" t="n"/>
    </row>
    <row r="61">
      <c r="A61" s="38" t="n"/>
      <c r="B61" s="17" t="n"/>
      <c r="C61" s="17" t="n"/>
      <c r="D61" s="156" t="n"/>
      <c r="E61" s="7" t="n"/>
      <c r="F61" s="8" t="n"/>
      <c r="G61" s="39" t="n"/>
    </row>
    <row r="62">
      <c r="A62" s="42" t="inlineStr">
        <is>
          <t>TOTAL</t>
        </is>
      </c>
      <c r="B62" s="145" t="n"/>
      <c r="C62" s="145" t="n"/>
      <c r="D62" s="158" t="n"/>
      <c r="E62" s="20" t="n">
        <v>16503.33</v>
      </c>
      <c r="F62" s="21" t="n">
        <v>1.0037</v>
      </c>
      <c r="G62" s="41" t="n"/>
    </row>
    <row r="63">
      <c r="A63" s="38" t="n"/>
      <c r="B63" s="17" t="n"/>
      <c r="C63" s="17" t="n"/>
      <c r="D63" s="156" t="n"/>
      <c r="E63" s="7" t="n"/>
      <c r="F63" s="8" t="n"/>
      <c r="G63" s="39" t="n"/>
    </row>
    <row r="64">
      <c r="A64" s="89" t="inlineStr">
        <is>
          <t>Debt Instruments</t>
        </is>
      </c>
      <c r="B64" s="17" t="n"/>
      <c r="C64" s="17" t="n"/>
      <c r="D64" s="156" t="n"/>
      <c r="E64" s="7" t="n"/>
      <c r="F64" s="8" t="n"/>
      <c r="G64" s="39" t="n"/>
    </row>
    <row r="65">
      <c r="A65" s="89" t="inlineStr">
        <is>
          <t>(a) Non-convertible Preference share</t>
        </is>
      </c>
      <c r="B65" s="17" t="n"/>
      <c r="C65" s="17" t="n"/>
      <c r="D65" s="156" t="n"/>
      <c r="E65" s="7" t="n"/>
      <c r="F65" s="8" t="n"/>
      <c r="G65" s="39" t="n"/>
    </row>
    <row r="66">
      <c r="A66" s="89" t="inlineStr">
        <is>
          <t>Listed / Awaiting listing on Stock Exchanges</t>
        </is>
      </c>
      <c r="B66" s="17" t="n"/>
      <c r="C66" s="17" t="n"/>
      <c r="D66" s="156" t="n"/>
      <c r="E66" s="7" t="n"/>
      <c r="F66" s="8" t="n"/>
      <c r="G66" s="39" t="n"/>
    </row>
    <row r="67">
      <c r="A67" s="88" t="inlineStr">
        <is>
          <t>6% TVS MOTOR CO LTD NCRPS</t>
        </is>
      </c>
      <c r="B67" s="17" t="inlineStr">
        <is>
          <t>INE494B04019</t>
        </is>
      </c>
      <c r="C67" s="17" t="inlineStr">
        <is>
          <t>Automobiles</t>
        </is>
      </c>
      <c r="D67" s="156" t="n">
        <v>62848</v>
      </c>
      <c r="E67" s="7" t="n">
        <v>6.31</v>
      </c>
      <c r="F67" s="8" t="n">
        <v>0.0004</v>
      </c>
      <c r="G67" s="39" t="n"/>
    </row>
    <row r="68">
      <c r="A68" s="40" t="inlineStr">
        <is>
          <t>Sub Total</t>
        </is>
      </c>
      <c r="B68" s="18" t="n"/>
      <c r="C68" s="18" t="n"/>
      <c r="D68" s="157" t="n"/>
      <c r="E68" s="20" t="n">
        <v>6.31</v>
      </c>
      <c r="F68" s="21" t="n">
        <v>0.0004</v>
      </c>
      <c r="G68" s="41" t="n"/>
    </row>
    <row r="69">
      <c r="A69" s="38" t="n"/>
      <c r="B69" s="17" t="n"/>
      <c r="C69" s="17" t="n"/>
      <c r="D69" s="156" t="n"/>
      <c r="E69" s="7" t="n"/>
      <c r="F69" s="8" t="n"/>
      <c r="G69" s="39" t="n"/>
    </row>
    <row r="70">
      <c r="A70" s="42" t="inlineStr">
        <is>
          <t>TOTAL</t>
        </is>
      </c>
      <c r="B70" s="145" t="n"/>
      <c r="C70" s="145" t="n"/>
      <c r="D70" s="158" t="n"/>
      <c r="E70" s="20">
        <f>E68</f>
        <v/>
      </c>
      <c r="F70" s="21">
        <f>F68</f>
        <v/>
      </c>
      <c r="G70" s="41" t="n"/>
    </row>
    <row r="71">
      <c r="A71" s="40" t="inlineStr">
        <is>
          <t>TREPS / Reverse Repo</t>
        </is>
      </c>
      <c r="B71" s="17" t="n"/>
      <c r="C71" s="17" t="n"/>
      <c r="D71" s="156" t="n"/>
      <c r="E71" s="7" t="n"/>
      <c r="F71" s="8" t="n"/>
      <c r="G71" s="39" t="n"/>
    </row>
    <row r="72">
      <c r="A72" s="38" t="inlineStr">
        <is>
          <t>Clearing Corporation of India Ltd.</t>
        </is>
      </c>
      <c r="B72" s="17" t="n"/>
      <c r="C72" s="17" t="n"/>
      <c r="D72" s="156" t="n"/>
      <c r="E72" s="7" t="n">
        <v>201.97</v>
      </c>
      <c r="F72" s="8" t="n">
        <v>0.0123</v>
      </c>
      <c r="G72" s="39" t="n">
        <v>0.05471</v>
      </c>
    </row>
    <row r="73">
      <c r="A73" s="40" t="inlineStr">
        <is>
          <t>Sub Total</t>
        </is>
      </c>
      <c r="B73" s="18" t="n"/>
      <c r="C73" s="18" t="n"/>
      <c r="D73" s="157" t="n"/>
      <c r="E73" s="20" t="n">
        <v>201.97</v>
      </c>
      <c r="F73" s="21" t="n">
        <v>0.0123</v>
      </c>
      <c r="G73" s="41" t="n"/>
    </row>
    <row r="74">
      <c r="A74" s="38" t="n"/>
      <c r="B74" s="17" t="n"/>
      <c r="C74" s="17" t="n"/>
      <c r="D74" s="156" t="n"/>
      <c r="E74" s="7" t="n"/>
      <c r="F74" s="8" t="n"/>
      <c r="G74" s="39" t="n"/>
    </row>
    <row r="75">
      <c r="A75" s="42" t="inlineStr">
        <is>
          <t>TOTAL</t>
        </is>
      </c>
      <c r="B75" s="145" t="n"/>
      <c r="C75" s="145" t="n"/>
      <c r="D75" s="158" t="n"/>
      <c r="E75" s="20" t="n">
        <v>201.97</v>
      </c>
      <c r="F75" s="21" t="n">
        <v>0.0123</v>
      </c>
      <c r="G75" s="41" t="n"/>
    </row>
    <row r="76">
      <c r="A76" s="38" t="inlineStr">
        <is>
          <t>Accrued Interest</t>
        </is>
      </c>
      <c r="B76" s="17" t="n"/>
      <c r="C76" s="17" t="n"/>
      <c r="D76" s="156" t="n"/>
      <c r="E76" s="7" t="n">
        <v>0.0302733</v>
      </c>
      <c r="F76" s="59" t="inlineStr">
        <is>
          <t>$0.00%</t>
        </is>
      </c>
      <c r="G76" s="39" t="n"/>
    </row>
    <row r="77">
      <c r="A77" s="38" t="inlineStr">
        <is>
          <t>Net Receivables/(Payables)</t>
        </is>
      </c>
      <c r="B77" s="17" t="n"/>
      <c r="C77" s="17" t="n"/>
      <c r="D77" s="156" t="n"/>
      <c r="E77" s="159" t="n">
        <v>-269.2602733</v>
      </c>
      <c r="F77" s="160" t="n">
        <v>-0.016401</v>
      </c>
      <c r="G77" s="39" t="n">
        <v>0.05471</v>
      </c>
    </row>
    <row r="78">
      <c r="A78" s="45" t="inlineStr">
        <is>
          <t>GRAND TOTAL</t>
        </is>
      </c>
      <c r="B78" s="19" t="n"/>
      <c r="C78" s="19" t="n"/>
      <c r="D78" s="161" t="n"/>
      <c r="E78" s="14" t="n">
        <v>16442.38</v>
      </c>
      <c r="F78" s="15" t="n">
        <v>1</v>
      </c>
      <c r="G78" s="46" t="n"/>
    </row>
    <row r="79">
      <c r="A79" s="29" t="n"/>
      <c r="G79" s="30" t="n"/>
    </row>
    <row r="80">
      <c r="A80" s="47" t="inlineStr">
        <is>
          <t xml:space="preserve">$ Less than 0.01% of Net Asset Value </t>
        </is>
      </c>
      <c r="G80" s="30" t="n"/>
    </row>
    <row r="81">
      <c r="A81" s="29" t="n"/>
      <c r="G81" s="30" t="n"/>
    </row>
    <row r="82">
      <c r="A82" s="47" t="inlineStr">
        <is>
          <t>Notes:</t>
        </is>
      </c>
      <c r="G82" s="30" t="n"/>
    </row>
    <row r="83">
      <c r="A83" s="48" t="inlineStr">
        <is>
          <t>1. Security in default beyond its maturiy date</t>
        </is>
      </c>
      <c r="B83" s="49" t="inlineStr">
        <is>
          <t>NIL</t>
        </is>
      </c>
      <c r="G83" s="30" t="n"/>
    </row>
    <row r="84">
      <c r="A84" s="29" t="inlineStr">
        <is>
          <t>2. Net Asset Value (Rs. per unit)</t>
        </is>
      </c>
      <c r="G84" s="30" t="n"/>
    </row>
    <row r="85">
      <c r="A85" s="29" t="inlineStr">
        <is>
          <t>Plan /option (Face Value 10)</t>
        </is>
      </c>
      <c r="B85" s="49" t="inlineStr">
        <is>
          <t>As on</t>
        </is>
      </c>
      <c r="C85" s="49" t="inlineStr">
        <is>
          <t>As on</t>
        </is>
      </c>
      <c r="G85" s="30" t="n"/>
    </row>
    <row r="86">
      <c r="A86" s="29" t="n"/>
      <c r="B86" s="50" t="n">
        <v>45747</v>
      </c>
      <c r="C86" s="50" t="n">
        <v>45930</v>
      </c>
      <c r="G86" s="30" t="n"/>
    </row>
    <row r="87">
      <c r="A87" s="29" t="inlineStr">
        <is>
          <t>Direct Plan  Growth Option</t>
        </is>
      </c>
      <c r="B87" t="n">
        <v>14.5819</v>
      </c>
      <c r="C87" t="n">
        <v>15.7543</v>
      </c>
      <c r="G87" s="51" t="n"/>
    </row>
    <row r="88">
      <c r="A88" s="29" t="inlineStr">
        <is>
          <t>Direct Plan IDCW Option</t>
        </is>
      </c>
      <c r="B88" t="n">
        <v>14.5815</v>
      </c>
      <c r="C88" t="n">
        <v>15.7539</v>
      </c>
      <c r="G88" s="51" t="n"/>
    </row>
    <row r="89">
      <c r="A89" s="29" t="inlineStr">
        <is>
          <t>Regular Plan  Growth Option</t>
        </is>
      </c>
      <c r="B89" t="n">
        <v>14.3317</v>
      </c>
      <c r="C89" t="n">
        <v>15.4328</v>
      </c>
      <c r="G89" s="51" t="n"/>
    </row>
    <row r="90">
      <c r="A90" s="29" t="inlineStr">
        <is>
          <t>Regular Plan IDCW Option</t>
        </is>
      </c>
      <c r="B90" t="n">
        <v>14.3316</v>
      </c>
      <c r="C90" t="n">
        <v>15.4328</v>
      </c>
      <c r="G90" s="51" t="n"/>
    </row>
    <row r="91">
      <c r="A91" s="29" t="n"/>
      <c r="G91" s="51" t="n"/>
    </row>
    <row r="92">
      <c r="A92" s="29" t="inlineStr">
        <is>
          <t xml:space="preserve">3. Total Dividend (Net) declared during the half year period </t>
        </is>
      </c>
      <c r="B92" s="49" t="inlineStr">
        <is>
          <t>NIL</t>
        </is>
      </c>
      <c r="G92" s="30" t="n"/>
    </row>
    <row r="93">
      <c r="A93" s="29" t="inlineStr">
        <is>
          <t>4. Bonus was declared during the half year period</t>
        </is>
      </c>
      <c r="B93" s="49" t="inlineStr">
        <is>
          <t>NIL</t>
        </is>
      </c>
      <c r="G93" s="30" t="n"/>
    </row>
    <row r="94">
      <c r="A94" s="48" t="inlineStr">
        <is>
          <t>5. Investment in Repo of Corporate Debt Securities as at September 30, 2025</t>
        </is>
      </c>
      <c r="B94" s="49" t="inlineStr">
        <is>
          <t>NIL</t>
        </is>
      </c>
      <c r="G94" s="30" t="n"/>
    </row>
    <row r="95">
      <c r="A95" s="48" t="inlineStr">
        <is>
          <t>6. Investment in foreign securities/ADRs/GDRs as at September 30,2025</t>
        </is>
      </c>
      <c r="B95" s="49" t="inlineStr">
        <is>
          <t>NIL</t>
        </is>
      </c>
      <c r="G95" s="30" t="n"/>
    </row>
    <row r="96">
      <c r="A96" s="29" t="inlineStr">
        <is>
          <t>7. Portfolio Turnover Ratio</t>
        </is>
      </c>
      <c r="B96" s="52" t="n">
        <v>0.4798</v>
      </c>
      <c r="G96" s="30" t="n"/>
    </row>
    <row r="97" ht="30" customHeight="1">
      <c r="A97" s="48" t="inlineStr">
        <is>
          <t>8. Total gross exposure to derivative instruments (excluding reversed positions) as at September 30, 2025 (Rs. in Lakhs)</t>
        </is>
      </c>
      <c r="B97" s="49" t="inlineStr">
        <is>
          <t>NIL</t>
        </is>
      </c>
      <c r="G97" s="30" t="n"/>
    </row>
    <row r="98" ht="29" customHeight="1">
      <c r="A98" s="48" t="inlineStr">
        <is>
          <t>9. Margin Deposits includes Margin money placed on derivatives other than margin money placed with bank</t>
        </is>
      </c>
      <c r="B98" s="49" t="inlineStr">
        <is>
          <t>NIL</t>
        </is>
      </c>
      <c r="G98" s="30" t="n"/>
    </row>
    <row r="99" ht="29" customHeight="1">
      <c r="A99" s="48" t="inlineStr">
        <is>
          <t>10. Value of investment made by other schemes under same management (Rs. In Lakhs)</t>
        </is>
      </c>
      <c r="B99" s="49" t="inlineStr">
        <is>
          <t>NIL</t>
        </is>
      </c>
      <c r="G99" s="30" t="n"/>
    </row>
    <row r="100">
      <c r="A100" s="48" t="inlineStr">
        <is>
          <t>11. Number of instance of deviation In valuation of securities</t>
        </is>
      </c>
      <c r="B100" s="49" t="inlineStr">
        <is>
          <t>NIL</t>
        </is>
      </c>
      <c r="G100" s="30" t="n"/>
    </row>
    <row r="101" ht="15" customHeight="1" thickBot="1">
      <c r="A101" s="54" t="inlineStr">
        <is>
          <t>12. Total value and percentage of illiquid equity shares / securities</t>
        </is>
      </c>
      <c r="B101" s="55" t="inlineStr">
        <is>
          <t>NIL</t>
        </is>
      </c>
      <c r="C101" s="56" t="n"/>
      <c r="D101" s="56" t="n"/>
      <c r="E101" s="56" t="n"/>
      <c r="F101" s="56" t="n"/>
      <c r="G101" s="57" t="n"/>
    </row>
    <row r="103" ht="70" customHeight="1">
      <c r="A103" s="177" t="inlineStr">
        <is>
          <t>Scheme Name</t>
        </is>
      </c>
      <c r="B103" s="177" t="inlineStr">
        <is>
          <t>Risk- O - Meter</t>
        </is>
      </c>
      <c r="C103" s="177" t="inlineStr">
        <is>
          <t>Benchmark of the Scheme</t>
        </is>
      </c>
      <c r="D103" s="177" t="inlineStr">
        <is>
          <t>Benchmark Risk-o-meter</t>
        </is>
      </c>
    </row>
    <row r="104" ht="70" customHeight="1">
      <c r="A104" s="177" t="inlineStr">
        <is>
          <t>Edelweiss NIFTY Next 50 Index Fund</t>
        </is>
      </c>
      <c r="B104" s="177" t="n"/>
      <c r="C104" s="177" t="inlineStr">
        <is>
          <t>Nifty Next 50 Index</t>
        </is>
      </c>
      <c r="D104" s="177" t="n"/>
      <c r="E104" t="inlineStr"/>
    </row>
  </sheetData>
  <mergeCells count="2">
    <mergeCell ref="A3:G3"/>
    <mergeCell ref="A4:G4"/>
  </mergeCells>
  <pageMargins left="0.7" right="0.7" top="0.75" bottom="0.75" header="0.3" footer="0.3"/>
  <pageSetup orientation="portrait" horizontalDpi="300" verticalDpi="300"/>
  <drawing xmlns:r="http://schemas.openxmlformats.org/officeDocument/2006/relationships" r:id="rId1"/>
</worksheet>
</file>

<file path=xl/worksheets/sheet64.xml><?xml version="1.0" encoding="utf-8"?>
<worksheet xmlns="http://schemas.openxmlformats.org/spreadsheetml/2006/main">
  <sheetPr>
    <outlinePr summaryBelow="1" summaryRight="1"/>
    <pageSetUpPr/>
  </sheetPr>
  <dimension ref="A1:H299"/>
  <sheetViews>
    <sheetView showGridLines="0" workbookViewId="0">
      <pane ySplit="6" topLeftCell="A7" activePane="bottomLeft" state="frozen"/>
      <selection activeCell="A7" sqref="A7"/>
      <selection pane="bottomLeft" activeCell="A7" sqref="A7"/>
    </sheetView>
  </sheetViews>
  <sheetFormatPr baseColWidth="8" defaultRowHeight="14.5"/>
  <cols>
    <col width="78.1796875" customWidth="1" min="1" max="1"/>
    <col width="22" customWidth="1" min="2" max="2"/>
    <col width="42" bestFit="1" customWidth="1" min="3" max="3"/>
    <col width="22" customWidth="1" min="4" max="4"/>
    <col width="16.453125" customWidth="1" min="5" max="5"/>
    <col width="22" customWidth="1" min="6" max="6"/>
    <col width="6.1796875" bestFit="1" customWidth="1" style="2" min="7" max="7"/>
    <col width="70.26953125" bestFit="1" customWidth="1" min="12" max="12"/>
    <col width="10.81640625" bestFit="1" customWidth="1" min="13" max="13"/>
    <col width="10.54296875" bestFit="1" customWidth="1" min="14" max="14"/>
    <col width="12" bestFit="1" customWidth="1" min="15" max="15"/>
    <col width="12.54296875" customWidth="1" min="16" max="16"/>
  </cols>
  <sheetData>
    <row r="1">
      <c r="A1" s="85" t="inlineStr">
        <is>
          <t>Edelweiss Mutual Fund</t>
        </is>
      </c>
    </row>
    <row r="2" ht="29.5" customHeight="1" thickBot="1">
      <c r="A2" s="86" t="inlineStr">
        <is>
          <t xml:space="preserve">Edelweiss House, 10th Floor, Off. C.S.T. Road, Kalina, Santacruz (E), Mumbai 400098, Maharashtra  </t>
        </is>
      </c>
    </row>
    <row r="3" ht="36.75" customHeight="1">
      <c r="A3" s="148" t="inlineStr">
        <is>
          <t>PORTFOLIO STATEMENT OF EDELWEISS NIFTY SMALLCAP 250 INDEX FUND AS ON SEPTEMBER 30, 2025</t>
        </is>
      </c>
      <c r="B3" s="149" t="n"/>
      <c r="C3" s="149" t="n"/>
      <c r="D3" s="149" t="n"/>
      <c r="E3" s="149" t="n"/>
      <c r="F3" s="149" t="n"/>
      <c r="G3" s="150" t="n"/>
      <c r="H3" s="28">
        <f>HYPERLINK("[EDEL_HY Portfolio 30-Sep-2025 Final.xlsx]Index!A1","Index")</f>
        <v/>
      </c>
    </row>
    <row r="4" ht="19.5" customHeight="1">
      <c r="A4" s="151" t="inlineStr">
        <is>
          <t>(An Open-ended Equity Scheme replicating Nifty Smallcap 250 Index)</t>
        </is>
      </c>
      <c r="G4" s="51" t="n"/>
    </row>
    <row r="5">
      <c r="A5" s="29" t="n"/>
      <c r="G5" s="30" t="n"/>
    </row>
    <row r="6" ht="48" customHeight="1">
      <c r="A6" s="31" t="inlineStr">
        <is>
          <t>Name of the Instrument</t>
        </is>
      </c>
      <c r="B6" s="32" t="inlineStr">
        <is>
          <t>ISIN</t>
        </is>
      </c>
      <c r="C6" s="32" t="inlineStr">
        <is>
          <t>Rating/Industry</t>
        </is>
      </c>
      <c r="D6" s="152" t="inlineStr">
        <is>
          <t>Quantity</t>
        </is>
      </c>
      <c r="E6" s="34" t="inlineStr">
        <is>
          <t>Market/Fair Value(Rs. In Lacs)</t>
        </is>
      </c>
      <c r="F6" s="34" t="inlineStr">
        <is>
          <t>% to Net Assets</t>
        </is>
      </c>
      <c r="G6" s="35" t="inlineStr">
        <is>
          <t>YIELD</t>
        </is>
      </c>
    </row>
    <row r="7">
      <c r="A7" s="36" t="n"/>
      <c r="B7" s="16" t="n"/>
      <c r="C7" s="16" t="n"/>
      <c r="D7" s="153" t="n"/>
      <c r="E7" s="154" t="n"/>
      <c r="F7" s="155" t="n"/>
      <c r="G7" s="37" t="n"/>
    </row>
    <row r="8">
      <c r="A8" s="40" t="inlineStr">
        <is>
          <t>Equity &amp; Equity related</t>
        </is>
      </c>
      <c r="B8" s="17" t="n"/>
      <c r="C8" s="17" t="n"/>
      <c r="D8" s="156" t="n"/>
      <c r="E8" s="7" t="n"/>
      <c r="F8" s="8" t="n"/>
      <c r="G8" s="39" t="n"/>
    </row>
    <row r="9">
      <c r="A9" s="40" t="inlineStr">
        <is>
          <t>(a)Listed / Awaiting listing on Stock Exchanges</t>
        </is>
      </c>
      <c r="B9" s="17" t="n"/>
      <c r="C9" s="17" t="n"/>
      <c r="D9" s="156" t="n"/>
      <c r="E9" s="7" t="n"/>
      <c r="F9" s="8" t="n"/>
      <c r="G9" s="39" t="n"/>
    </row>
    <row r="10">
      <c r="A10" s="38" t="inlineStr">
        <is>
          <t>Multi Commodity Exchange Of India Ltd.</t>
        </is>
      </c>
      <c r="B10" s="17" t="inlineStr">
        <is>
          <t>INE745G01035</t>
        </is>
      </c>
      <c r="C10" s="17" t="inlineStr">
        <is>
          <t>Capital Markets</t>
        </is>
      </c>
      <c r="D10" s="156" t="n">
        <v>4619</v>
      </c>
      <c r="E10" s="7" t="n">
        <v>360.1</v>
      </c>
      <c r="F10" s="8" t="n">
        <v>0.0201</v>
      </c>
      <c r="G10" s="39" t="n"/>
    </row>
    <row r="11">
      <c r="A11" s="38" t="inlineStr">
        <is>
          <t>Laurus Labs Ltd.</t>
        </is>
      </c>
      <c r="B11" s="17" t="inlineStr">
        <is>
          <t>INE947Q01028</t>
        </is>
      </c>
      <c r="C11" s="17" t="inlineStr">
        <is>
          <t>Pharmaceuticals &amp; Biotechnology</t>
        </is>
      </c>
      <c r="D11" s="156" t="n">
        <v>35147</v>
      </c>
      <c r="E11" s="7" t="n">
        <v>295.87</v>
      </c>
      <c r="F11" s="8" t="n">
        <v>0.0165</v>
      </c>
      <c r="G11" s="39" t="n"/>
    </row>
    <row r="12">
      <c r="A12" s="38" t="inlineStr">
        <is>
          <t>Central Depository Services (I) Ltd.</t>
        </is>
      </c>
      <c r="B12" s="17" t="inlineStr">
        <is>
          <t>INE736A01011</t>
        </is>
      </c>
      <c r="C12" s="17" t="inlineStr">
        <is>
          <t>Capital Markets</t>
        </is>
      </c>
      <c r="D12" s="156" t="n">
        <v>16122</v>
      </c>
      <c r="E12" s="7" t="n">
        <v>235.16</v>
      </c>
      <c r="F12" s="8" t="n">
        <v>0.0131</v>
      </c>
      <c r="G12" s="39" t="n"/>
    </row>
    <row r="13">
      <c r="A13" s="38" t="inlineStr">
        <is>
          <t>Delhivery Ltd.</t>
        </is>
      </c>
      <c r="B13" s="17" t="inlineStr">
        <is>
          <t>INE148O01028</t>
        </is>
      </c>
      <c r="C13" s="17" t="inlineStr">
        <is>
          <t>Transport Services</t>
        </is>
      </c>
      <c r="D13" s="156" t="n">
        <v>48388</v>
      </c>
      <c r="E13" s="7" t="n">
        <v>217.77</v>
      </c>
      <c r="F13" s="8" t="n">
        <v>0.0122</v>
      </c>
      <c r="G13" s="39" t="n"/>
    </row>
    <row r="14">
      <c r="A14" s="38" t="inlineStr">
        <is>
          <t>Radico Khaitan Ltd.</t>
        </is>
      </c>
      <c r="B14" s="17" t="inlineStr">
        <is>
          <t>INE944F01028</t>
        </is>
      </c>
      <c r="C14" s="17" t="inlineStr">
        <is>
          <t>Beverages</t>
        </is>
      </c>
      <c r="D14" s="156" t="n">
        <v>7081</v>
      </c>
      <c r="E14" s="7" t="n">
        <v>204.49</v>
      </c>
      <c r="F14" s="8" t="n">
        <v>0.0114</v>
      </c>
      <c r="G14" s="39" t="n"/>
    </row>
    <row r="15">
      <c r="A15" s="38" t="inlineStr">
        <is>
          <t>Kaynes Technology India Ltd.</t>
        </is>
      </c>
      <c r="B15" s="17" t="inlineStr">
        <is>
          <t>INE918Z01012</t>
        </is>
      </c>
      <c r="C15" s="17" t="inlineStr">
        <is>
          <t>Industrial Manufacturing</t>
        </is>
      </c>
      <c r="D15" s="156" t="n">
        <v>2832</v>
      </c>
      <c r="E15" s="7" t="n">
        <v>199.71</v>
      </c>
      <c r="F15" s="8" t="n">
        <v>0.0112</v>
      </c>
      <c r="G15" s="39" t="n"/>
    </row>
    <row r="16">
      <c r="A16" s="38" t="inlineStr">
        <is>
          <t>Karur Vysya Bank Ltd.</t>
        </is>
      </c>
      <c r="B16" s="17" t="inlineStr">
        <is>
          <t>INE036D01028</t>
        </is>
      </c>
      <c r="C16" s="17" t="inlineStr">
        <is>
          <t>Banks</t>
        </is>
      </c>
      <c r="D16" s="156" t="n">
        <v>85454</v>
      </c>
      <c r="E16" s="7" t="n">
        <v>180.23</v>
      </c>
      <c r="F16" s="8" t="n">
        <v>0.0101</v>
      </c>
      <c r="G16" s="39" t="n"/>
    </row>
    <row r="17">
      <c r="A17" s="38" t="inlineStr">
        <is>
          <t>Crompton Greaves Cons Electrical Ltd.</t>
        </is>
      </c>
      <c r="B17" s="17" t="inlineStr">
        <is>
          <t>INE299U01018</t>
        </is>
      </c>
      <c r="C17" s="17" t="inlineStr">
        <is>
          <t>Consumer Durables</t>
        </is>
      </c>
      <c r="D17" s="156" t="n">
        <v>58166</v>
      </c>
      <c r="E17" s="7" t="n">
        <v>169.44</v>
      </c>
      <c r="F17" s="8" t="n">
        <v>0.0095</v>
      </c>
      <c r="G17" s="39" t="n"/>
    </row>
    <row r="18">
      <c r="A18" s="38" t="inlineStr">
        <is>
          <t>Cholamandalam Financial Holdings Ltd.</t>
        </is>
      </c>
      <c r="B18" s="17" t="inlineStr">
        <is>
          <t>INE149A01033</t>
        </is>
      </c>
      <c r="C18" s="17" t="inlineStr">
        <is>
          <t>Finance</t>
        </is>
      </c>
      <c r="D18" s="156" t="n">
        <v>8958</v>
      </c>
      <c r="E18" s="7" t="n">
        <v>168.86</v>
      </c>
      <c r="F18" s="8" t="n">
        <v>0.0094</v>
      </c>
      <c r="G18" s="39" t="n"/>
    </row>
    <row r="19">
      <c r="A19" s="38" t="inlineStr">
        <is>
          <t>Computer Age Management Services Ltd.</t>
        </is>
      </c>
      <c r="B19" s="17" t="inlineStr">
        <is>
          <t>INE596I01012</t>
        </is>
      </c>
      <c r="C19" s="17" t="inlineStr">
        <is>
          <t>Capital Markets</t>
        </is>
      </c>
      <c r="D19" s="156" t="n">
        <v>4342</v>
      </c>
      <c r="E19" s="7" t="n">
        <v>163.2</v>
      </c>
      <c r="F19" s="8" t="n">
        <v>0.0091</v>
      </c>
      <c r="G19" s="39" t="n"/>
    </row>
    <row r="20">
      <c r="A20" s="38" t="inlineStr">
        <is>
          <t>Krishna Inst of Medical Sciences Ltd.</t>
        </is>
      </c>
      <c r="B20" s="17" t="inlineStr">
        <is>
          <t>INE967H01025</t>
        </is>
      </c>
      <c r="C20" s="17" t="inlineStr">
        <is>
          <t>Healthcare Services</t>
        </is>
      </c>
      <c r="D20" s="156" t="n">
        <v>22274</v>
      </c>
      <c r="E20" s="7" t="n">
        <v>155.95</v>
      </c>
      <c r="F20" s="8" t="n">
        <v>0.008699999999999999</v>
      </c>
      <c r="G20" s="39" t="n"/>
    </row>
    <row r="21">
      <c r="A21" s="38" t="inlineStr">
        <is>
          <t>Amber Enterprises India Ltd.</t>
        </is>
      </c>
      <c r="B21" s="17" t="inlineStr">
        <is>
          <t>INE371P01015</t>
        </is>
      </c>
      <c r="C21" s="17" t="inlineStr">
        <is>
          <t>Consumer Durables</t>
        </is>
      </c>
      <c r="D21" s="156" t="n">
        <v>1923</v>
      </c>
      <c r="E21" s="7" t="n">
        <v>155.55</v>
      </c>
      <c r="F21" s="8" t="n">
        <v>0.008699999999999999</v>
      </c>
      <c r="G21" s="39" t="n"/>
    </row>
    <row r="22">
      <c r="A22" s="38" t="inlineStr">
        <is>
          <t>Navin Fluorine International Ltd.</t>
        </is>
      </c>
      <c r="B22" s="17" t="inlineStr">
        <is>
          <t>INE048G01026</t>
        </is>
      </c>
      <c r="C22" s="17" t="inlineStr">
        <is>
          <t>Chemicals &amp; Petrochemicals</t>
        </is>
      </c>
      <c r="D22" s="156" t="n">
        <v>3326</v>
      </c>
      <c r="E22" s="7" t="n">
        <v>153.71</v>
      </c>
      <c r="F22" s="8" t="n">
        <v>0.0086</v>
      </c>
      <c r="G22" s="39" t="n"/>
    </row>
    <row r="23">
      <c r="A23" s="38" t="inlineStr">
        <is>
          <t>REDINGTON LIMITED</t>
        </is>
      </c>
      <c r="B23" s="17" t="inlineStr">
        <is>
          <t>INE891D01026</t>
        </is>
      </c>
      <c r="C23" s="17" t="inlineStr">
        <is>
          <t>Commercial Services &amp; Supplies</t>
        </is>
      </c>
      <c r="D23" s="156" t="n">
        <v>53742</v>
      </c>
      <c r="E23" s="7" t="n">
        <v>152.32</v>
      </c>
      <c r="F23" s="8" t="n">
        <v>0.008500000000000001</v>
      </c>
      <c r="G23" s="39" t="n"/>
    </row>
    <row r="24">
      <c r="A24" s="38" t="inlineStr">
        <is>
          <t>RBL Bank Ltd.</t>
        </is>
      </c>
      <c r="B24" s="17" t="inlineStr">
        <is>
          <t>INE976G01028</t>
        </is>
      </c>
      <c r="C24" s="17" t="inlineStr">
        <is>
          <t>Banks</t>
        </is>
      </c>
      <c r="D24" s="156" t="n">
        <v>54165</v>
      </c>
      <c r="E24" s="7" t="n">
        <v>150.17</v>
      </c>
      <c r="F24" s="8" t="n">
        <v>0.008399999999999999</v>
      </c>
      <c r="G24" s="39" t="n"/>
    </row>
    <row r="25">
      <c r="A25" s="38" t="inlineStr">
        <is>
          <t>PNB Housing Finance Ltd.</t>
        </is>
      </c>
      <c r="B25" s="17" t="inlineStr">
        <is>
          <t>INE572E01012</t>
        </is>
      </c>
      <c r="C25" s="17" t="inlineStr">
        <is>
          <t>Finance</t>
        </is>
      </c>
      <c r="D25" s="156" t="n">
        <v>16989</v>
      </c>
      <c r="E25" s="7" t="n">
        <v>146.72</v>
      </c>
      <c r="F25" s="8" t="n">
        <v>0.008200000000000001</v>
      </c>
      <c r="G25" s="39" t="n"/>
    </row>
    <row r="26">
      <c r="A26" s="38" t="inlineStr">
        <is>
          <t>Manappuram Finance Ltd.</t>
        </is>
      </c>
      <c r="B26" s="17" t="inlineStr">
        <is>
          <t>INE522D01027</t>
        </is>
      </c>
      <c r="C26" s="17" t="inlineStr">
        <is>
          <t>Finance</t>
        </is>
      </c>
      <c r="D26" s="156" t="n">
        <v>49658</v>
      </c>
      <c r="E26" s="7" t="n">
        <v>139.44</v>
      </c>
      <c r="F26" s="8" t="n">
        <v>0.0078</v>
      </c>
      <c r="G26" s="39" t="n"/>
    </row>
    <row r="27">
      <c r="A27" s="38" t="inlineStr">
        <is>
          <t>City Union Bank Ltd.</t>
        </is>
      </c>
      <c r="B27" s="17" t="inlineStr">
        <is>
          <t>INE491A01021</t>
        </is>
      </c>
      <c r="C27" s="17" t="inlineStr">
        <is>
          <t>Banks</t>
        </is>
      </c>
      <c r="D27" s="156" t="n">
        <v>65221</v>
      </c>
      <c r="E27" s="7" t="n">
        <v>139.4</v>
      </c>
      <c r="F27" s="8" t="n">
        <v>0.0078</v>
      </c>
      <c r="G27" s="39" t="n"/>
    </row>
    <row r="28">
      <c r="A28" s="38" t="inlineStr">
        <is>
          <t>Tata Chemicals Ltd.</t>
        </is>
      </c>
      <c r="B28" s="17" t="inlineStr">
        <is>
          <t>INE092A01019</t>
        </is>
      </c>
      <c r="C28" s="17" t="inlineStr">
        <is>
          <t>Chemicals &amp; Petrochemicals</t>
        </is>
      </c>
      <c r="D28" s="156" t="n">
        <v>14164</v>
      </c>
      <c r="E28" s="7" t="n">
        <v>130.29</v>
      </c>
      <c r="F28" s="8" t="n">
        <v>0.0073</v>
      </c>
      <c r="G28" s="39" t="n"/>
    </row>
    <row r="29">
      <c r="A29" s="38" t="inlineStr">
        <is>
          <t>Poonawalla Fincorp Ltd.</t>
        </is>
      </c>
      <c r="B29" s="17" t="inlineStr">
        <is>
          <t>INE511C01022</t>
        </is>
      </c>
      <c r="C29" s="17" t="inlineStr">
        <is>
          <t>Finance</t>
        </is>
      </c>
      <c r="D29" s="156" t="n">
        <v>26014</v>
      </c>
      <c r="E29" s="7" t="n">
        <v>129.45</v>
      </c>
      <c r="F29" s="8" t="n">
        <v>0.0072</v>
      </c>
      <c r="G29" s="39" t="n"/>
    </row>
    <row r="30">
      <c r="A30" s="38" t="inlineStr">
        <is>
          <t>Kalpataru Projects International Ltd.</t>
        </is>
      </c>
      <c r="B30" s="17" t="inlineStr">
        <is>
          <t>INE220B01022</t>
        </is>
      </c>
      <c r="C30" s="17" t="inlineStr">
        <is>
          <t>Construction</t>
        </is>
      </c>
      <c r="D30" s="156" t="n">
        <v>10280</v>
      </c>
      <c r="E30" s="7" t="n">
        <v>128.99</v>
      </c>
      <c r="F30" s="8" t="n">
        <v>0.0072</v>
      </c>
      <c r="G30" s="39" t="n"/>
    </row>
    <row r="31">
      <c r="A31" s="38" t="inlineStr">
        <is>
          <t>Aster DM Healthcare Ltd.</t>
        </is>
      </c>
      <c r="B31" s="17" t="inlineStr">
        <is>
          <t>INE914M01019</t>
        </is>
      </c>
      <c r="C31" s="17" t="inlineStr">
        <is>
          <t>Healthcare Services</t>
        </is>
      </c>
      <c r="D31" s="156" t="n">
        <v>20453</v>
      </c>
      <c r="E31" s="7" t="n">
        <v>128.23</v>
      </c>
      <c r="F31" s="8" t="n">
        <v>0.0072</v>
      </c>
      <c r="G31" s="39" t="n"/>
    </row>
    <row r="32">
      <c r="A32" s="38" t="inlineStr">
        <is>
          <t>Bandhan Bank Ltd.</t>
        </is>
      </c>
      <c r="B32" s="17" t="inlineStr">
        <is>
          <t>INE545U01014</t>
        </is>
      </c>
      <c r="C32" s="17" t="inlineStr">
        <is>
          <t>Banks</t>
        </is>
      </c>
      <c r="D32" s="156" t="n">
        <v>78914</v>
      </c>
      <c r="E32" s="7" t="n">
        <v>128.01</v>
      </c>
      <c r="F32" s="8" t="n">
        <v>0.0072</v>
      </c>
      <c r="G32" s="39" t="n"/>
    </row>
    <row r="33">
      <c r="A33" s="38" t="inlineStr">
        <is>
          <t>KFIN Technologies Ltd.</t>
        </is>
      </c>
      <c r="B33" s="17" t="inlineStr">
        <is>
          <t>INE138Y01010</t>
        </is>
      </c>
      <c r="C33" s="17" t="inlineStr">
        <is>
          <t>Capital Markets</t>
        </is>
      </c>
      <c r="D33" s="156" t="n">
        <v>12064</v>
      </c>
      <c r="E33" s="7" t="n">
        <v>126.88</v>
      </c>
      <c r="F33" s="8" t="n">
        <v>0.0071</v>
      </c>
      <c r="G33" s="39" t="n"/>
    </row>
    <row r="34">
      <c r="A34" s="38" t="inlineStr">
        <is>
          <t>JB Chemicals &amp; Pharmaceuticals Ltd.</t>
        </is>
      </c>
      <c r="B34" s="17" t="inlineStr">
        <is>
          <t>INE572A01036</t>
        </is>
      </c>
      <c r="C34" s="17" t="inlineStr">
        <is>
          <t>Pharmaceuticals &amp; Biotechnology</t>
        </is>
      </c>
      <c r="D34" s="156" t="n">
        <v>7371</v>
      </c>
      <c r="E34" s="7" t="n">
        <v>126.02</v>
      </c>
      <c r="F34" s="8" t="n">
        <v>0.007</v>
      </c>
      <c r="G34" s="39" t="n"/>
    </row>
    <row r="35">
      <c r="A35" s="38" t="inlineStr">
        <is>
          <t>Angel One Ltd.</t>
        </is>
      </c>
      <c r="B35" s="17" t="inlineStr">
        <is>
          <t>INE732I01013</t>
        </is>
      </c>
      <c r="C35" s="17" t="inlineStr">
        <is>
          <t>Capital Markets</t>
        </is>
      </c>
      <c r="D35" s="156" t="n">
        <v>5820</v>
      </c>
      <c r="E35" s="7" t="n">
        <v>124.11</v>
      </c>
      <c r="F35" s="8" t="n">
        <v>0.0069</v>
      </c>
      <c r="G35" s="39" t="n"/>
    </row>
    <row r="36">
      <c r="A36" s="38" t="inlineStr">
        <is>
          <t>Inox Wind Ltd.</t>
        </is>
      </c>
      <c r="B36" s="17" t="inlineStr">
        <is>
          <t>INE066P01011</t>
        </is>
      </c>
      <c r="C36" s="17" t="inlineStr">
        <is>
          <t>Electrical Equipment</t>
        </is>
      </c>
      <c r="D36" s="156" t="n">
        <v>87315</v>
      </c>
      <c r="E36" s="7" t="n">
        <v>122.45</v>
      </c>
      <c r="F36" s="8" t="n">
        <v>0.0068</v>
      </c>
      <c r="G36" s="39" t="n"/>
    </row>
    <row r="37">
      <c r="A37" s="38" t="inlineStr">
        <is>
          <t>Authum Investment &amp; Infrastructure Ltd.</t>
        </is>
      </c>
      <c r="B37" s="17" t="inlineStr">
        <is>
          <t>INE206F01022</t>
        </is>
      </c>
      <c r="C37" s="17" t="inlineStr">
        <is>
          <t>Finance</t>
        </is>
      </c>
      <c r="D37" s="156" t="n">
        <v>3849</v>
      </c>
      <c r="E37" s="7" t="n">
        <v>118.63</v>
      </c>
      <c r="F37" s="8" t="n">
        <v>0.0066</v>
      </c>
      <c r="G37" s="39" t="n"/>
    </row>
    <row r="38">
      <c r="A38" s="38" t="inlineStr">
        <is>
          <t>Reliance Power Ltd.</t>
        </is>
      </c>
      <c r="B38" s="17" t="inlineStr">
        <is>
          <t>INE614G01033</t>
        </is>
      </c>
      <c r="C38" s="17" t="inlineStr">
        <is>
          <t>Power</t>
        </is>
      </c>
      <c r="D38" s="156" t="n">
        <v>259233</v>
      </c>
      <c r="E38" s="7" t="n">
        <v>115</v>
      </c>
      <c r="F38" s="8" t="n">
        <v>0.0064</v>
      </c>
      <c r="G38" s="39" t="n"/>
    </row>
    <row r="39">
      <c r="A39" s="38" t="inlineStr">
        <is>
          <t>Wockhardt Ltd.</t>
        </is>
      </c>
      <c r="B39" s="17" t="inlineStr">
        <is>
          <t>INE049B01025</t>
        </is>
      </c>
      <c r="C39" s="17" t="inlineStr">
        <is>
          <t>Pharmaceuticals &amp; Biotechnology</t>
        </is>
      </c>
      <c r="D39" s="156" t="n">
        <v>7500</v>
      </c>
      <c r="E39" s="7" t="n">
        <v>113.7</v>
      </c>
      <c r="F39" s="8" t="n">
        <v>0.0064</v>
      </c>
      <c r="G39" s="39" t="n"/>
    </row>
    <row r="40">
      <c r="A40" s="38" t="inlineStr">
        <is>
          <t>Neuland Laboratories Ltd.</t>
        </is>
      </c>
      <c r="B40" s="17" t="inlineStr">
        <is>
          <t>INE794A01010</t>
        </is>
      </c>
      <c r="C40" s="17" t="inlineStr">
        <is>
          <t>Pharmaceuticals &amp; Biotechnology</t>
        </is>
      </c>
      <c r="D40" s="156" t="n">
        <v>776</v>
      </c>
      <c r="E40" s="7" t="n">
        <v>113.33</v>
      </c>
      <c r="F40" s="8" t="n">
        <v>0.0063</v>
      </c>
      <c r="G40" s="39" t="n"/>
    </row>
    <row r="41">
      <c r="A41" s="38" t="inlineStr">
        <is>
          <t>The Ramco Cements Ltd.</t>
        </is>
      </c>
      <c r="B41" s="17" t="inlineStr">
        <is>
          <t>INE331A01037</t>
        </is>
      </c>
      <c r="C41" s="17" t="inlineStr">
        <is>
          <t>Cement &amp; Cement Products</t>
        </is>
      </c>
      <c r="D41" s="156" t="n">
        <v>11443</v>
      </c>
      <c r="E41" s="7" t="n">
        <v>112.76</v>
      </c>
      <c r="F41" s="8" t="n">
        <v>0.0063</v>
      </c>
      <c r="G41" s="39" t="n"/>
    </row>
    <row r="42">
      <c r="A42" s="38" t="inlineStr">
        <is>
          <t>Sammaan Capital Ltd.</t>
        </is>
      </c>
      <c r="B42" s="17" t="inlineStr">
        <is>
          <t>INE148I01020</t>
        </is>
      </c>
      <c r="C42" s="17" t="inlineStr">
        <is>
          <t>Finance</t>
        </is>
      </c>
      <c r="D42" s="156" t="n">
        <v>70031</v>
      </c>
      <c r="E42" s="7" t="n">
        <v>112.65</v>
      </c>
      <c r="F42" s="8" t="n">
        <v>0.0063</v>
      </c>
      <c r="G42" s="39" t="n"/>
    </row>
    <row r="43">
      <c r="A43" s="38" t="inlineStr">
        <is>
          <t>Brigade Enterprises Ltd.</t>
        </is>
      </c>
      <c r="B43" s="17" t="inlineStr">
        <is>
          <t>INE791I01019</t>
        </is>
      </c>
      <c r="C43" s="17" t="inlineStr">
        <is>
          <t>Realty</t>
        </is>
      </c>
      <c r="D43" s="156" t="n">
        <v>12565</v>
      </c>
      <c r="E43" s="7" t="n">
        <v>112.59</v>
      </c>
      <c r="F43" s="8" t="n">
        <v>0.0063</v>
      </c>
      <c r="G43" s="39" t="n"/>
    </row>
    <row r="44">
      <c r="A44" s="38" t="inlineStr">
        <is>
          <t>Affle 3i Ltd.</t>
        </is>
      </c>
      <c r="B44" s="17" t="inlineStr">
        <is>
          <t>INE00WC01027</t>
        </is>
      </c>
      <c r="C44" s="17" t="inlineStr">
        <is>
          <t>IT - Services</t>
        </is>
      </c>
      <c r="D44" s="156" t="n">
        <v>5723</v>
      </c>
      <c r="E44" s="7" t="n">
        <v>111.47</v>
      </c>
      <c r="F44" s="8" t="n">
        <v>0.0062</v>
      </c>
      <c r="G44" s="39" t="n"/>
    </row>
    <row r="45">
      <c r="A45" s="38" t="inlineStr">
        <is>
          <t>Amara Raja Energy &amp; Mobility Ltd.</t>
        </is>
      </c>
      <c r="B45" s="17" t="inlineStr">
        <is>
          <t>INE885A01032</t>
        </is>
      </c>
      <c r="C45" s="17" t="inlineStr">
        <is>
          <t>Auto Components</t>
        </is>
      </c>
      <c r="D45" s="156" t="n">
        <v>11089</v>
      </c>
      <c r="E45" s="7" t="n">
        <v>109.71</v>
      </c>
      <c r="F45" s="8" t="n">
        <v>0.0061</v>
      </c>
      <c r="G45" s="39" t="n"/>
    </row>
    <row r="46">
      <c r="A46" s="38" t="inlineStr">
        <is>
          <t>Gland Pharma Ltd.</t>
        </is>
      </c>
      <c r="B46" s="17" t="inlineStr">
        <is>
          <t>INE068V01023</t>
        </is>
      </c>
      <c r="C46" s="17" t="inlineStr">
        <is>
          <t>Pharmaceuticals &amp; Biotechnology</t>
        </is>
      </c>
      <c r="D46" s="156" t="n">
        <v>5450</v>
      </c>
      <c r="E46" s="7" t="n">
        <v>108.54</v>
      </c>
      <c r="F46" s="8" t="n">
        <v>0.0061</v>
      </c>
      <c r="G46" s="39" t="n"/>
    </row>
    <row r="47">
      <c r="A47" s="38" t="inlineStr">
        <is>
          <t>Dr. Lal Path Labs Ltd.</t>
        </is>
      </c>
      <c r="B47" s="17" t="inlineStr">
        <is>
          <t>INE600L01024</t>
        </is>
      </c>
      <c r="C47" s="17" t="inlineStr">
        <is>
          <t>Healthcare Services</t>
        </is>
      </c>
      <c r="D47" s="156" t="n">
        <v>3453</v>
      </c>
      <c r="E47" s="7" t="n">
        <v>107.67</v>
      </c>
      <c r="F47" s="8" t="n">
        <v>0.006</v>
      </c>
      <c r="G47" s="39" t="n"/>
    </row>
    <row r="48">
      <c r="A48" s="38" t="inlineStr">
        <is>
          <t>Piramal Pharma Ltd.</t>
        </is>
      </c>
      <c r="B48" s="17" t="inlineStr">
        <is>
          <t>INE0DK501011</t>
        </is>
      </c>
      <c r="C48" s="17" t="inlineStr">
        <is>
          <t>Pharmaceuticals &amp; Biotechnology</t>
        </is>
      </c>
      <c r="D48" s="156" t="n">
        <v>55944</v>
      </c>
      <c r="E48" s="7" t="n">
        <v>106.94</v>
      </c>
      <c r="F48" s="8" t="n">
        <v>0.006</v>
      </c>
      <c r="G48" s="39" t="n"/>
    </row>
    <row r="49">
      <c r="A49" s="38" t="inlineStr">
        <is>
          <t>Narayana Hrudayalaya ltd.</t>
        </is>
      </c>
      <c r="B49" s="17" t="inlineStr">
        <is>
          <t>INE410P01011</t>
        </is>
      </c>
      <c r="C49" s="17" t="inlineStr">
        <is>
          <t>Healthcare Services</t>
        </is>
      </c>
      <c r="D49" s="156" t="n">
        <v>6148</v>
      </c>
      <c r="E49" s="7" t="n">
        <v>106.83</v>
      </c>
      <c r="F49" s="8" t="n">
        <v>0.006</v>
      </c>
      <c r="G49" s="39" t="n"/>
    </row>
    <row r="50">
      <c r="A50" s="38" t="inlineStr">
        <is>
          <t>Motherson Sumi Wiring India Ltd.</t>
        </is>
      </c>
      <c r="B50" s="17" t="inlineStr">
        <is>
          <t>INE0FS801015</t>
        </is>
      </c>
      <c r="C50" s="17" t="inlineStr">
        <is>
          <t>Auto Components</t>
        </is>
      </c>
      <c r="D50" s="156" t="n">
        <v>230077</v>
      </c>
      <c r="E50" s="7" t="n">
        <v>105.17</v>
      </c>
      <c r="F50" s="8" t="n">
        <v>0.0059</v>
      </c>
      <c r="G50" s="39" t="n"/>
    </row>
    <row r="51">
      <c r="A51" s="38" t="inlineStr">
        <is>
          <t>KEC International Ltd.</t>
        </is>
      </c>
      <c r="B51" s="17" t="inlineStr">
        <is>
          <t>INE389H01022</t>
        </is>
      </c>
      <c r="C51" s="17" t="inlineStr">
        <is>
          <t>Construction</t>
        </is>
      </c>
      <c r="D51" s="156" t="n">
        <v>11736</v>
      </c>
      <c r="E51" s="7" t="n">
        <v>102.45</v>
      </c>
      <c r="F51" s="8" t="n">
        <v>0.0057</v>
      </c>
      <c r="G51" s="39" t="n"/>
    </row>
    <row r="52">
      <c r="A52" s="38" t="inlineStr">
        <is>
          <t>Cohance Lifesciences Ltd.</t>
        </is>
      </c>
      <c r="B52" s="17" t="inlineStr">
        <is>
          <t>INE03QK01018</t>
        </is>
      </c>
      <c r="C52" s="17" t="inlineStr">
        <is>
          <t>Pharmaceuticals &amp; Biotechnology</t>
        </is>
      </c>
      <c r="D52" s="156" t="n">
        <v>11563</v>
      </c>
      <c r="E52" s="7" t="n">
        <v>101.65</v>
      </c>
      <c r="F52" s="8" t="n">
        <v>0.0057</v>
      </c>
      <c r="G52" s="39" t="n"/>
    </row>
    <row r="53">
      <c r="A53" s="38" t="inlineStr">
        <is>
          <t>Welspun Corp Ltd.</t>
        </is>
      </c>
      <c r="B53" s="17" t="inlineStr">
        <is>
          <t>INE191B01025</t>
        </is>
      </c>
      <c r="C53" s="17" t="inlineStr">
        <is>
          <t>Industrial Products</t>
        </is>
      </c>
      <c r="D53" s="156" t="n">
        <v>11837</v>
      </c>
      <c r="E53" s="7" t="n">
        <v>101.48</v>
      </c>
      <c r="F53" s="8" t="n">
        <v>0.0057</v>
      </c>
      <c r="G53" s="39" t="n"/>
    </row>
    <row r="54">
      <c r="A54" s="38" t="inlineStr">
        <is>
          <t>National Buildings Construction Corporation Ltd.</t>
        </is>
      </c>
      <c r="B54" s="17" t="inlineStr">
        <is>
          <t>INE095N01031</t>
        </is>
      </c>
      <c r="C54" s="17" t="inlineStr">
        <is>
          <t>Construction</t>
        </is>
      </c>
      <c r="D54" s="156" t="n">
        <v>93766</v>
      </c>
      <c r="E54" s="7" t="n">
        <v>100.4</v>
      </c>
      <c r="F54" s="8" t="n">
        <v>0.0056</v>
      </c>
      <c r="G54" s="39" t="n"/>
    </row>
    <row r="55">
      <c r="A55" s="38" t="inlineStr">
        <is>
          <t>Indian Energy Exchange Ltd.</t>
        </is>
      </c>
      <c r="B55" s="17" t="inlineStr">
        <is>
          <t>INE022Q01020</t>
        </is>
      </c>
      <c r="C55" s="17" t="inlineStr">
        <is>
          <t>Capital Markets</t>
        </is>
      </c>
      <c r="D55" s="156" t="n">
        <v>71953</v>
      </c>
      <c r="E55" s="7" t="n">
        <v>100.15</v>
      </c>
      <c r="F55" s="8" t="n">
        <v>0.0056</v>
      </c>
      <c r="G55" s="39" t="n"/>
    </row>
    <row r="56">
      <c r="A56" s="38" t="inlineStr">
        <is>
          <t>Sundram Fasteners Ltd.</t>
        </is>
      </c>
      <c r="B56" s="17" t="inlineStr">
        <is>
          <t>INE387A01021</t>
        </is>
      </c>
      <c r="C56" s="17" t="inlineStr">
        <is>
          <t>Auto Components</t>
        </is>
      </c>
      <c r="D56" s="156" t="n">
        <v>10003</v>
      </c>
      <c r="E56" s="7" t="n">
        <v>99.87</v>
      </c>
      <c r="F56" s="8" t="n">
        <v>0.0056</v>
      </c>
      <c r="G56" s="39" t="n"/>
    </row>
    <row r="57">
      <c r="A57" s="38" t="inlineStr">
        <is>
          <t>SKF India Ltd.</t>
        </is>
      </c>
      <c r="B57" s="17" t="inlineStr">
        <is>
          <t>INE640A01023</t>
        </is>
      </c>
      <c r="C57" s="17" t="inlineStr">
        <is>
          <t>Industrial Products</t>
        </is>
      </c>
      <c r="D57" s="156" t="n">
        <v>2103</v>
      </c>
      <c r="E57" s="7" t="n">
        <v>99.17</v>
      </c>
      <c r="F57" s="8" t="n">
        <v>0.0055</v>
      </c>
      <c r="G57" s="39" t="n"/>
    </row>
    <row r="58">
      <c r="A58" s="38" t="inlineStr">
        <is>
          <t>Anand Rathi Wealth Ltd.</t>
        </is>
      </c>
      <c r="B58" s="17" t="inlineStr">
        <is>
          <t>INE463V01026</t>
        </is>
      </c>
      <c r="C58" s="17" t="inlineStr">
        <is>
          <t>Capital Markets</t>
        </is>
      </c>
      <c r="D58" s="156" t="n">
        <v>3487</v>
      </c>
      <c r="E58" s="7" t="n">
        <v>98.56999999999999</v>
      </c>
      <c r="F58" s="8" t="n">
        <v>0.0055</v>
      </c>
      <c r="G58" s="39" t="n"/>
    </row>
    <row r="59">
      <c r="A59" s="38" t="inlineStr">
        <is>
          <t>Hindustan Copper Ltd.</t>
        </is>
      </c>
      <c r="B59" s="17" t="inlineStr">
        <is>
          <t>INE531E01026</t>
        </is>
      </c>
      <c r="C59" s="17" t="inlineStr">
        <is>
          <t>Non - Ferrous Metals</t>
        </is>
      </c>
      <c r="D59" s="156" t="n">
        <v>29737</v>
      </c>
      <c r="E59" s="7" t="n">
        <v>97.97</v>
      </c>
      <c r="F59" s="8" t="n">
        <v>0.0055</v>
      </c>
      <c r="G59" s="39" t="n"/>
    </row>
    <row r="60">
      <c r="A60" s="38" t="inlineStr">
        <is>
          <t>Timken India Ltd.</t>
        </is>
      </c>
      <c r="B60" s="17" t="inlineStr">
        <is>
          <t>INE325A01013</t>
        </is>
      </c>
      <c r="C60" s="17" t="inlineStr">
        <is>
          <t>Industrial Products</t>
        </is>
      </c>
      <c r="D60" s="156" t="n">
        <v>3247</v>
      </c>
      <c r="E60" s="7" t="n">
        <v>97.73</v>
      </c>
      <c r="F60" s="8" t="n">
        <v>0.0055</v>
      </c>
      <c r="G60" s="39" t="n"/>
    </row>
    <row r="61">
      <c r="A61" s="38" t="inlineStr">
        <is>
          <t>Carborundum Universal Ltd.</t>
        </is>
      </c>
      <c r="B61" s="17" t="inlineStr">
        <is>
          <t>INE120A01034</t>
        </is>
      </c>
      <c r="C61" s="17" t="inlineStr">
        <is>
          <t>Industrial Products</t>
        </is>
      </c>
      <c r="D61" s="156" t="n">
        <v>10394</v>
      </c>
      <c r="E61" s="7" t="n">
        <v>96.11</v>
      </c>
      <c r="F61" s="8" t="n">
        <v>0.0054</v>
      </c>
      <c r="G61" s="39" t="n"/>
    </row>
    <row r="62">
      <c r="A62" s="38" t="inlineStr">
        <is>
          <t>EID Parry India Ltd.</t>
        </is>
      </c>
      <c r="B62" s="17" t="inlineStr">
        <is>
          <t>INE126A01031</t>
        </is>
      </c>
      <c r="C62" s="17" t="inlineStr">
        <is>
          <t>Food Products</t>
        </is>
      </c>
      <c r="D62" s="156" t="n">
        <v>9291</v>
      </c>
      <c r="E62" s="7" t="n">
        <v>95.28</v>
      </c>
      <c r="F62" s="8" t="n">
        <v>0.0053</v>
      </c>
      <c r="G62" s="39" t="n"/>
    </row>
    <row r="63">
      <c r="A63" s="38" t="inlineStr">
        <is>
          <t>IIFL Finance Ltd.</t>
        </is>
      </c>
      <c r="B63" s="17" t="inlineStr">
        <is>
          <t>INE530B01024</t>
        </is>
      </c>
      <c r="C63" s="17" t="inlineStr">
        <is>
          <t>Finance</t>
        </is>
      </c>
      <c r="D63" s="156" t="n">
        <v>21027</v>
      </c>
      <c r="E63" s="7" t="n">
        <v>95.02</v>
      </c>
      <c r="F63" s="8" t="n">
        <v>0.0053</v>
      </c>
      <c r="G63" s="39" t="n"/>
    </row>
    <row r="64">
      <c r="A64" s="38" t="inlineStr">
        <is>
          <t>Firstsource Solutions Ltd.</t>
        </is>
      </c>
      <c r="B64" s="17" t="inlineStr">
        <is>
          <t>INE684F01012</t>
        </is>
      </c>
      <c r="C64" s="17" t="inlineStr">
        <is>
          <t>Commercial Services &amp; Supplies</t>
        </is>
      </c>
      <c r="D64" s="156" t="n">
        <v>28704</v>
      </c>
      <c r="E64" s="7" t="n">
        <v>94.38</v>
      </c>
      <c r="F64" s="8" t="n">
        <v>0.0053</v>
      </c>
      <c r="G64" s="39" t="n"/>
    </row>
    <row r="65">
      <c r="A65" s="38" t="inlineStr">
        <is>
          <t>Elgi Equipments Ltd.</t>
        </is>
      </c>
      <c r="B65" s="17" t="inlineStr">
        <is>
          <t>INE285A01027</t>
        </is>
      </c>
      <c r="C65" s="17" t="inlineStr">
        <is>
          <t>Industrial Products</t>
        </is>
      </c>
      <c r="D65" s="156" t="n">
        <v>19473</v>
      </c>
      <c r="E65" s="7" t="n">
        <v>93.90000000000001</v>
      </c>
      <c r="F65" s="8" t="n">
        <v>0.0052</v>
      </c>
      <c r="G65" s="39" t="n"/>
    </row>
    <row r="66">
      <c r="A66" s="38" t="inlineStr">
        <is>
          <t>Zee Entertainment Enterprises Ltd.</t>
        </is>
      </c>
      <c r="B66" s="17" t="inlineStr">
        <is>
          <t>INE256A01028</t>
        </is>
      </c>
      <c r="C66" s="17" t="inlineStr">
        <is>
          <t>Entertainment</t>
        </is>
      </c>
      <c r="D66" s="156" t="n">
        <v>83308</v>
      </c>
      <c r="E66" s="7" t="n">
        <v>93.61</v>
      </c>
      <c r="F66" s="8" t="n">
        <v>0.0052</v>
      </c>
      <c r="G66" s="39" t="n"/>
    </row>
    <row r="67">
      <c r="A67" s="38" t="inlineStr">
        <is>
          <t>Himadri Speciality Chemical Ltd.</t>
        </is>
      </c>
      <c r="B67" s="17" t="inlineStr">
        <is>
          <t>INE019C01026</t>
        </is>
      </c>
      <c r="C67" s="17" t="inlineStr">
        <is>
          <t>Chemicals &amp; Petrochemicals</t>
        </is>
      </c>
      <c r="D67" s="156" t="n">
        <v>21232</v>
      </c>
      <c r="E67" s="7" t="n">
        <v>93.54000000000001</v>
      </c>
      <c r="F67" s="8" t="n">
        <v>0.0052</v>
      </c>
      <c r="G67" s="39" t="n"/>
    </row>
    <row r="68">
      <c r="A68" s="38" t="inlineStr">
        <is>
          <t>CESC Ltd.</t>
        </is>
      </c>
      <c r="B68" s="17" t="inlineStr">
        <is>
          <t>INE486A01021</t>
        </is>
      </c>
      <c r="C68" s="17" t="inlineStr">
        <is>
          <t>Power</t>
        </is>
      </c>
      <c r="D68" s="156" t="n">
        <v>57017</v>
      </c>
      <c r="E68" s="7" t="n">
        <v>92.34</v>
      </c>
      <c r="F68" s="8" t="n">
        <v>0.0052</v>
      </c>
      <c r="G68" s="39" t="n"/>
    </row>
    <row r="69">
      <c r="A69" s="38" t="inlineStr">
        <is>
          <t>Deepak Fertilizers &amp; Petrochem Corp Ltd.</t>
        </is>
      </c>
      <c r="B69" s="17" t="inlineStr">
        <is>
          <t>INE501A01019</t>
        </is>
      </c>
      <c r="C69" s="17" t="inlineStr">
        <is>
          <t>Chemicals &amp; Petrochemicals</t>
        </is>
      </c>
      <c r="D69" s="156" t="n">
        <v>6072</v>
      </c>
      <c r="E69" s="7" t="n">
        <v>91.2</v>
      </c>
      <c r="F69" s="8" t="n">
        <v>0.0051</v>
      </c>
      <c r="G69" s="39" t="n"/>
    </row>
    <row r="70">
      <c r="A70" s="38" t="inlineStr">
        <is>
          <t>Five Star Business Finance Ltd.</t>
        </is>
      </c>
      <c r="B70" s="17" t="inlineStr">
        <is>
          <t>INE128S01021</t>
        </is>
      </c>
      <c r="C70" s="17" t="inlineStr">
        <is>
          <t>Finance</t>
        </is>
      </c>
      <c r="D70" s="156" t="n">
        <v>16868</v>
      </c>
      <c r="E70" s="7" t="n">
        <v>90.51000000000001</v>
      </c>
      <c r="F70" s="8" t="n">
        <v>0.0051</v>
      </c>
      <c r="G70" s="39" t="n"/>
    </row>
    <row r="71">
      <c r="A71" s="38" t="inlineStr">
        <is>
          <t>Asahi India Glass Ltd.</t>
        </is>
      </c>
      <c r="B71" s="17" t="inlineStr">
        <is>
          <t>INE439A01020</t>
        </is>
      </c>
      <c r="C71" s="17" t="inlineStr">
        <is>
          <t>Auto Components</t>
        </is>
      </c>
      <c r="D71" s="156" t="n">
        <v>10480</v>
      </c>
      <c r="E71" s="7" t="n">
        <v>89.68000000000001</v>
      </c>
      <c r="F71" s="8" t="n">
        <v>0.005</v>
      </c>
      <c r="G71" s="39" t="n"/>
    </row>
    <row r="72">
      <c r="A72" s="38" t="inlineStr">
        <is>
          <t>The Great Eastern Shipping Company Ltd.</t>
        </is>
      </c>
      <c r="B72" s="17" t="inlineStr">
        <is>
          <t>INE017A01032</t>
        </is>
      </c>
      <c r="C72" s="17" t="inlineStr">
        <is>
          <t>Transport Services</t>
        </is>
      </c>
      <c r="D72" s="156" t="n">
        <v>8974</v>
      </c>
      <c r="E72" s="7" t="n">
        <v>89.18000000000001</v>
      </c>
      <c r="F72" s="8" t="n">
        <v>0.005</v>
      </c>
      <c r="G72" s="39" t="n"/>
    </row>
    <row r="73">
      <c r="A73" s="38" t="inlineStr">
        <is>
          <t>ZF Commercial Vehicle Ctrl Sys Ind Ltd.</t>
        </is>
      </c>
      <c r="B73" s="17" t="inlineStr">
        <is>
          <t>INE342J01019</t>
        </is>
      </c>
      <c r="C73" s="17" t="inlineStr">
        <is>
          <t>Auto Components</t>
        </is>
      </c>
      <c r="D73" s="156" t="n">
        <v>684</v>
      </c>
      <c r="E73" s="7" t="n">
        <v>88.27</v>
      </c>
      <c r="F73" s="8" t="n">
        <v>0.0049</v>
      </c>
      <c r="G73" s="39" t="n"/>
    </row>
    <row r="74">
      <c r="A74" s="38" t="inlineStr">
        <is>
          <t>Cyient Ltd.</t>
        </is>
      </c>
      <c r="B74" s="17" t="inlineStr">
        <is>
          <t>INE136B01020</t>
        </is>
      </c>
      <c r="C74" s="17" t="inlineStr">
        <is>
          <t>IT - Services</t>
        </is>
      </c>
      <c r="D74" s="156" t="n">
        <v>7660</v>
      </c>
      <c r="E74" s="7" t="n">
        <v>87.8</v>
      </c>
      <c r="F74" s="8" t="n">
        <v>0.0049</v>
      </c>
      <c r="G74" s="39" t="n"/>
    </row>
    <row r="75">
      <c r="A75" s="38" t="inlineStr">
        <is>
          <t>Kajaria Ceramics Ltd.</t>
        </is>
      </c>
      <c r="B75" s="17" t="inlineStr">
        <is>
          <t>INE217B01036</t>
        </is>
      </c>
      <c r="C75" s="17" t="inlineStr">
        <is>
          <t>Consumer Durables</t>
        </is>
      </c>
      <c r="D75" s="156" t="n">
        <v>7524</v>
      </c>
      <c r="E75" s="7" t="n">
        <v>87.79000000000001</v>
      </c>
      <c r="F75" s="8" t="n">
        <v>0.0049</v>
      </c>
      <c r="G75" s="39" t="n"/>
    </row>
    <row r="76">
      <c r="A76" s="38" t="inlineStr">
        <is>
          <t>Castrol India Ltd.</t>
        </is>
      </c>
      <c r="B76" s="17" t="inlineStr">
        <is>
          <t>INE172A01027</t>
        </is>
      </c>
      <c r="C76" s="17" t="inlineStr">
        <is>
          <t>Petroleum Products</t>
        </is>
      </c>
      <c r="D76" s="156" t="n">
        <v>43795</v>
      </c>
      <c r="E76" s="7" t="n">
        <v>87.43000000000001</v>
      </c>
      <c r="F76" s="8" t="n">
        <v>0.0049</v>
      </c>
      <c r="G76" s="39" t="n"/>
    </row>
    <row r="77">
      <c r="A77" s="38" t="inlineStr">
        <is>
          <t>Atul Ltd.</t>
        </is>
      </c>
      <c r="B77" s="17" t="inlineStr">
        <is>
          <t>INE100A01010</t>
        </is>
      </c>
      <c r="C77" s="17" t="inlineStr">
        <is>
          <t>Chemicals &amp; Petrochemicals</t>
        </is>
      </c>
      <c r="D77" s="156" t="n">
        <v>1440</v>
      </c>
      <c r="E77" s="7" t="n">
        <v>87.25</v>
      </c>
      <c r="F77" s="8" t="n">
        <v>0.0049</v>
      </c>
      <c r="G77" s="39" t="n"/>
    </row>
    <row r="78">
      <c r="A78" s="38" t="inlineStr">
        <is>
          <t>Aegis Logistics Ltd.</t>
        </is>
      </c>
      <c r="B78" s="17" t="inlineStr">
        <is>
          <t>INE208C01025</t>
        </is>
      </c>
      <c r="C78" s="17" t="inlineStr">
        <is>
          <t>Gas</t>
        </is>
      </c>
      <c r="D78" s="156" t="n">
        <v>11368</v>
      </c>
      <c r="E78" s="7" t="n">
        <v>87.05</v>
      </c>
      <c r="F78" s="8" t="n">
        <v>0.0049</v>
      </c>
      <c r="G78" s="39" t="n"/>
    </row>
    <row r="79">
      <c r="A79" s="38" t="inlineStr">
        <is>
          <t>Home First Finance Company India Ltd.</t>
        </is>
      </c>
      <c r="B79" s="17" t="inlineStr">
        <is>
          <t>INE481N01025</t>
        </is>
      </c>
      <c r="C79" s="17" t="inlineStr">
        <is>
          <t>Finance</t>
        </is>
      </c>
      <c r="D79" s="156" t="n">
        <v>7148</v>
      </c>
      <c r="E79" s="7" t="n">
        <v>86.92</v>
      </c>
      <c r="F79" s="8" t="n">
        <v>0.0049</v>
      </c>
      <c r="G79" s="39" t="n"/>
    </row>
    <row r="80">
      <c r="A80" s="38" t="inlineStr">
        <is>
          <t>Anant Raj Ltd.</t>
        </is>
      </c>
      <c r="B80" s="17" t="inlineStr">
        <is>
          <t>INE242C01024</t>
        </is>
      </c>
      <c r="C80" s="17" t="inlineStr">
        <is>
          <t>Realty</t>
        </is>
      </c>
      <c r="D80" s="156" t="n">
        <v>12339</v>
      </c>
      <c r="E80" s="7" t="n">
        <v>86.14</v>
      </c>
      <c r="F80" s="8" t="n">
        <v>0.0048</v>
      </c>
      <c r="G80" s="39" t="n"/>
    </row>
    <row r="81">
      <c r="A81" s="38" t="inlineStr">
        <is>
          <t>Nuvama Wealth Management Ltd.</t>
        </is>
      </c>
      <c r="B81" s="17" t="inlineStr">
        <is>
          <t>INE531F01015</t>
        </is>
      </c>
      <c r="C81" s="17" t="inlineStr">
        <is>
          <t>Capital Markets</t>
        </is>
      </c>
      <c r="D81" s="156" t="n">
        <v>1362</v>
      </c>
      <c r="E81" s="7" t="n">
        <v>85.87</v>
      </c>
      <c r="F81" s="8" t="n">
        <v>0.0048</v>
      </c>
      <c r="G81" s="39" t="n"/>
    </row>
    <row r="82">
      <c r="A82" s="38" t="inlineStr">
        <is>
          <t>PTC Industries Ltd.</t>
        </is>
      </c>
      <c r="B82" s="17" t="inlineStr">
        <is>
          <t>INE596F01018</t>
        </is>
      </c>
      <c r="C82" s="17" t="inlineStr">
        <is>
          <t>Industrial Products</t>
        </is>
      </c>
      <c r="D82" s="156" t="n">
        <v>547</v>
      </c>
      <c r="E82" s="7" t="n">
        <v>84.94</v>
      </c>
      <c r="F82" s="8" t="n">
        <v>0.0047</v>
      </c>
      <c r="G82" s="39" t="n"/>
    </row>
    <row r="83">
      <c r="A83" s="38" t="inlineStr">
        <is>
          <t>Onesource Specialty Pharma Ltd.</t>
        </is>
      </c>
      <c r="B83" s="17" t="inlineStr">
        <is>
          <t>INE013P01021</t>
        </is>
      </c>
      <c r="C83" s="17" t="inlineStr">
        <is>
          <t>Pharmaceuticals &amp; Biotechnology</t>
        </is>
      </c>
      <c r="D83" s="156" t="n">
        <v>4504</v>
      </c>
      <c r="E83" s="7" t="n">
        <v>82.89</v>
      </c>
      <c r="F83" s="8" t="n">
        <v>0.0046</v>
      </c>
      <c r="G83" s="39" t="n"/>
    </row>
    <row r="84">
      <c r="A84" s="38" t="inlineStr">
        <is>
          <t>HBL Engineering Ltd.</t>
        </is>
      </c>
      <c r="B84" s="17" t="inlineStr">
        <is>
          <t>INE292B01021</t>
        </is>
      </c>
      <c r="C84" s="17" t="inlineStr">
        <is>
          <t>Industrial Products</t>
        </is>
      </c>
      <c r="D84" s="156" t="n">
        <v>10186</v>
      </c>
      <c r="E84" s="7" t="n">
        <v>82.87</v>
      </c>
      <c r="F84" s="8" t="n">
        <v>0.0046</v>
      </c>
      <c r="G84" s="39" t="n"/>
    </row>
    <row r="85">
      <c r="A85" s="38" t="inlineStr">
        <is>
          <t>Nava Ltd.</t>
        </is>
      </c>
      <c r="B85" s="17" t="inlineStr">
        <is>
          <t>INE725A01030</t>
        </is>
      </c>
      <c r="C85" s="17" t="inlineStr">
        <is>
          <t>Power</t>
        </is>
      </c>
      <c r="D85" s="156" t="n">
        <v>12536</v>
      </c>
      <c r="E85" s="7" t="n">
        <v>81.59999999999999</v>
      </c>
      <c r="F85" s="8" t="n">
        <v>0.0046</v>
      </c>
      <c r="G85" s="39" t="n"/>
    </row>
    <row r="86">
      <c r="A86" s="38" t="inlineStr">
        <is>
          <t>Gujarat State Petronet Ltd.</t>
        </is>
      </c>
      <c r="B86" s="17" t="inlineStr">
        <is>
          <t>INE246F01010</t>
        </is>
      </c>
      <c r="C86" s="17" t="inlineStr">
        <is>
          <t>Gas</t>
        </is>
      </c>
      <c r="D86" s="156" t="n">
        <v>26003</v>
      </c>
      <c r="E86" s="7" t="n">
        <v>80.48999999999999</v>
      </c>
      <c r="F86" s="8" t="n">
        <v>0.0045</v>
      </c>
      <c r="G86" s="39" t="n"/>
    </row>
    <row r="87">
      <c r="A87" s="38" t="inlineStr">
        <is>
          <t>Intellect Design Arena Ltd.</t>
        </is>
      </c>
      <c r="B87" s="17" t="inlineStr">
        <is>
          <t>INE306R01017</t>
        </is>
      </c>
      <c r="C87" s="17" t="inlineStr">
        <is>
          <t>IT - Software</t>
        </is>
      </c>
      <c r="D87" s="156" t="n">
        <v>8228</v>
      </c>
      <c r="E87" s="7" t="n">
        <v>80.19</v>
      </c>
      <c r="F87" s="8" t="n">
        <v>0.0045</v>
      </c>
      <c r="G87" s="39" t="n"/>
    </row>
    <row r="88">
      <c r="A88" s="38" t="inlineStr">
        <is>
          <t>Aditya Birla Real Estate Ltd.</t>
        </is>
      </c>
      <c r="B88" s="17" t="inlineStr">
        <is>
          <t>INE055A01016</t>
        </is>
      </c>
      <c r="C88" s="17" t="inlineStr">
        <is>
          <t>Paper, Forest &amp; Jute Products</t>
        </is>
      </c>
      <c r="D88" s="156" t="n">
        <v>4727</v>
      </c>
      <c r="E88" s="7" t="n">
        <v>79.86</v>
      </c>
      <c r="F88" s="8" t="n">
        <v>0.0045</v>
      </c>
      <c r="G88" s="39" t="n"/>
    </row>
    <row r="89">
      <c r="A89" s="38" t="inlineStr">
        <is>
          <t>Zensar Technologies Ltd.</t>
        </is>
      </c>
      <c r="B89" s="17" t="inlineStr">
        <is>
          <t>INE520A01027</t>
        </is>
      </c>
      <c r="C89" s="17" t="inlineStr">
        <is>
          <t>IT - Software</t>
        </is>
      </c>
      <c r="D89" s="156" t="n">
        <v>10359</v>
      </c>
      <c r="E89" s="7" t="n">
        <v>79.05</v>
      </c>
      <c r="F89" s="8" t="n">
        <v>0.0044</v>
      </c>
      <c r="G89" s="39" t="n"/>
    </row>
    <row r="90">
      <c r="A90" s="38" t="inlineStr">
        <is>
          <t>Jubilant Pharmova Ltd.</t>
        </is>
      </c>
      <c r="B90" s="17" t="inlineStr">
        <is>
          <t>INE700A01033</t>
        </is>
      </c>
      <c r="C90" s="17" t="inlineStr">
        <is>
          <t>Pharmaceuticals &amp; Biotechnology</t>
        </is>
      </c>
      <c r="D90" s="156" t="n">
        <v>7298</v>
      </c>
      <c r="E90" s="7" t="n">
        <v>78.77</v>
      </c>
      <c r="F90" s="8" t="n">
        <v>0.0044</v>
      </c>
      <c r="G90" s="39" t="n"/>
    </row>
    <row r="91">
      <c r="A91" s="38" t="inlineStr">
        <is>
          <t>Aptus Value Housing Finance India Ltd.</t>
        </is>
      </c>
      <c r="B91" s="17" t="inlineStr">
        <is>
          <t>INE852O01025</t>
        </is>
      </c>
      <c r="C91" s="17" t="inlineStr">
        <is>
          <t>Finance</t>
        </is>
      </c>
      <c r="D91" s="156" t="n">
        <v>24426</v>
      </c>
      <c r="E91" s="7" t="n">
        <v>78.09999999999999</v>
      </c>
      <c r="F91" s="8" t="n">
        <v>0.0044</v>
      </c>
      <c r="G91" s="39" t="n"/>
    </row>
    <row r="92">
      <c r="A92" s="38" t="inlineStr">
        <is>
          <t>Sai Life Sciences Ltd</t>
        </is>
      </c>
      <c r="B92" s="17" t="inlineStr">
        <is>
          <t>INE570L01029</t>
        </is>
      </c>
      <c r="C92" s="17" t="inlineStr">
        <is>
          <t>Pharmaceuticals &amp; Biotechnology</t>
        </is>
      </c>
      <c r="D92" s="156" t="n">
        <v>9038</v>
      </c>
      <c r="E92" s="7" t="n">
        <v>77.79000000000001</v>
      </c>
      <c r="F92" s="8" t="n">
        <v>0.0043</v>
      </c>
      <c r="G92" s="39" t="n"/>
    </row>
    <row r="93">
      <c r="A93" s="38" t="inlineStr">
        <is>
          <t>Eclerx Services Ltd.</t>
        </is>
      </c>
      <c r="B93" s="17" t="inlineStr">
        <is>
          <t>INE738I01010</t>
        </is>
      </c>
      <c r="C93" s="17" t="inlineStr">
        <is>
          <t>Commercial Services &amp; Supplies</t>
        </is>
      </c>
      <c r="D93" s="156" t="n">
        <v>1933</v>
      </c>
      <c r="E93" s="7" t="n">
        <v>77.62</v>
      </c>
      <c r="F93" s="8" t="n">
        <v>0.0043</v>
      </c>
      <c r="G93" s="39" t="n"/>
    </row>
    <row r="94">
      <c r="A94" s="38" t="inlineStr">
        <is>
          <t>Eris Lifesciences Ltd.</t>
        </is>
      </c>
      <c r="B94" s="17" t="inlineStr">
        <is>
          <t>INE406M01024</t>
        </is>
      </c>
      <c r="C94" s="17" t="inlineStr">
        <is>
          <t>Pharmaceuticals &amp; Biotechnology</t>
        </is>
      </c>
      <c r="D94" s="156" t="n">
        <v>4884</v>
      </c>
      <c r="E94" s="7" t="n">
        <v>77.45999999999999</v>
      </c>
      <c r="F94" s="8" t="n">
        <v>0.0043</v>
      </c>
      <c r="G94" s="39" t="n"/>
    </row>
    <row r="95">
      <c r="A95" s="38" t="inlineStr">
        <is>
          <t>NCC Ltd.</t>
        </is>
      </c>
      <c r="B95" s="17" t="inlineStr">
        <is>
          <t>INE868B01028</t>
        </is>
      </c>
      <c r="C95" s="17" t="inlineStr">
        <is>
          <t>Construction</t>
        </is>
      </c>
      <c r="D95" s="156" t="n">
        <v>37030</v>
      </c>
      <c r="E95" s="7" t="n">
        <v>76.87</v>
      </c>
      <c r="F95" s="8" t="n">
        <v>0.0043</v>
      </c>
      <c r="G95" s="39" t="n"/>
    </row>
    <row r="96">
      <c r="A96" s="38" t="inlineStr">
        <is>
          <t>Craftsman Automation Ltd.</t>
        </is>
      </c>
      <c r="B96" s="17" t="inlineStr">
        <is>
          <t>INE00LO01017</t>
        </is>
      </c>
      <c r="C96" s="17" t="inlineStr">
        <is>
          <t>Auto Components</t>
        </is>
      </c>
      <c r="D96" s="156" t="n">
        <v>1110</v>
      </c>
      <c r="E96" s="7" t="n">
        <v>75.41</v>
      </c>
      <c r="F96" s="8" t="n">
        <v>0.0042</v>
      </c>
      <c r="G96" s="39" t="n"/>
    </row>
    <row r="97">
      <c r="A97" s="38" t="inlineStr">
        <is>
          <t>Jaiprakash Power Ventures Ltd.</t>
        </is>
      </c>
      <c r="B97" s="17" t="inlineStr">
        <is>
          <t>INE351F01018</t>
        </is>
      </c>
      <c r="C97" s="17" t="inlineStr">
        <is>
          <t>Power</t>
        </is>
      </c>
      <c r="D97" s="156" t="n">
        <v>431445</v>
      </c>
      <c r="E97" s="7" t="n">
        <v>75.2</v>
      </c>
      <c r="F97" s="8" t="n">
        <v>0.0042</v>
      </c>
      <c r="G97" s="39" t="n"/>
    </row>
    <row r="98">
      <c r="A98" s="38" t="inlineStr">
        <is>
          <t>Go Digit General Insurance Ltd.</t>
        </is>
      </c>
      <c r="B98" s="17" t="inlineStr">
        <is>
          <t>INE03JT01014</t>
        </is>
      </c>
      <c r="C98" s="17" t="inlineStr">
        <is>
          <t>Insurance</t>
        </is>
      </c>
      <c r="D98" s="156" t="n">
        <v>21686</v>
      </c>
      <c r="E98" s="7" t="n">
        <v>75.04000000000001</v>
      </c>
      <c r="F98" s="8" t="n">
        <v>0.0042</v>
      </c>
      <c r="G98" s="39" t="n"/>
    </row>
    <row r="99">
      <c r="A99" s="38" t="inlineStr">
        <is>
          <t>Lemon Tree Hotels Ltd.</t>
        </is>
      </c>
      <c r="B99" s="17" t="inlineStr">
        <is>
          <t>INE970X01018</t>
        </is>
      </c>
      <c r="C99" s="17" t="inlineStr">
        <is>
          <t>Leisure Services</t>
        </is>
      </c>
      <c r="D99" s="156" t="n">
        <v>44934</v>
      </c>
      <c r="E99" s="7" t="n">
        <v>74.73</v>
      </c>
      <c r="F99" s="8" t="n">
        <v>0.0042</v>
      </c>
      <c r="G99" s="39" t="n"/>
    </row>
    <row r="100">
      <c r="A100" s="38" t="inlineStr">
        <is>
          <t>Usha Martin Ltd.</t>
        </is>
      </c>
      <c r="B100" s="17" t="inlineStr">
        <is>
          <t>INE228A01035</t>
        </is>
      </c>
      <c r="C100" s="17" t="inlineStr">
        <is>
          <t>Industrial Products</t>
        </is>
      </c>
      <c r="D100" s="156" t="n">
        <v>15986</v>
      </c>
      <c r="E100" s="7" t="n">
        <v>73.43000000000001</v>
      </c>
      <c r="F100" s="8" t="n">
        <v>0.0041</v>
      </c>
      <c r="G100" s="39" t="n"/>
    </row>
    <row r="101">
      <c r="A101" s="38" t="inlineStr">
        <is>
          <t>PG Electroplast Ltd.</t>
        </is>
      </c>
      <c r="B101" s="17" t="inlineStr">
        <is>
          <t>INE457L01029</t>
        </is>
      </c>
      <c r="C101" s="17" t="inlineStr">
        <is>
          <t>Consumer Durables</t>
        </is>
      </c>
      <c r="D101" s="156" t="n">
        <v>14487</v>
      </c>
      <c r="E101" s="7" t="n">
        <v>72.77</v>
      </c>
      <c r="F101" s="8" t="n">
        <v>0.0041</v>
      </c>
      <c r="G101" s="39" t="n"/>
    </row>
    <row r="102">
      <c r="A102" s="38" t="inlineStr">
        <is>
          <t>BEML Ltd.</t>
        </is>
      </c>
      <c r="B102" s="17" t="inlineStr">
        <is>
          <t>INE258A01016</t>
        </is>
      </c>
      <c r="C102" s="17" t="inlineStr">
        <is>
          <t>Agricultural, Commercial &amp; Construction Vehicles</t>
        </is>
      </c>
      <c r="D102" s="156" t="n">
        <v>1728</v>
      </c>
      <c r="E102" s="7" t="n">
        <v>72.12</v>
      </c>
      <c r="F102" s="8" t="n">
        <v>0.004</v>
      </c>
      <c r="G102" s="39" t="n"/>
    </row>
    <row r="103">
      <c r="A103" s="38" t="inlineStr">
        <is>
          <t>Brainbees Solutions Ltd.</t>
        </is>
      </c>
      <c r="B103" s="17" t="inlineStr">
        <is>
          <t>INE02RE01045</t>
        </is>
      </c>
      <c r="C103" s="17" t="inlineStr">
        <is>
          <t>Retailing</t>
        </is>
      </c>
      <c r="D103" s="156" t="n">
        <v>19388</v>
      </c>
      <c r="E103" s="7" t="n">
        <v>70.53</v>
      </c>
      <c r="F103" s="8" t="n">
        <v>0.0039</v>
      </c>
      <c r="G103" s="39" t="n"/>
    </row>
    <row r="104">
      <c r="A104" s="38" t="inlineStr">
        <is>
          <t>Chambal Fertilizers &amp; Chemicals Ltd.</t>
        </is>
      </c>
      <c r="B104" s="17" t="inlineStr">
        <is>
          <t>INE085A01013</t>
        </is>
      </c>
      <c r="C104" s="17" t="inlineStr">
        <is>
          <t>Fertilizers &amp; Agrochemicals</t>
        </is>
      </c>
      <c r="D104" s="156" t="n">
        <v>13745</v>
      </c>
      <c r="E104" s="7" t="n">
        <v>70.2</v>
      </c>
      <c r="F104" s="8" t="n">
        <v>0.0039</v>
      </c>
      <c r="G104" s="39" t="n"/>
    </row>
    <row r="105">
      <c r="A105" s="38" t="inlineStr">
        <is>
          <t>Gillette India Ltd.</t>
        </is>
      </c>
      <c r="B105" s="17" t="inlineStr">
        <is>
          <t>INE322A01010</t>
        </is>
      </c>
      <c r="C105" s="17" t="inlineStr">
        <is>
          <t>Personal Products</t>
        </is>
      </c>
      <c r="D105" s="156" t="n">
        <v>736</v>
      </c>
      <c r="E105" s="7" t="n">
        <v>69.77</v>
      </c>
      <c r="F105" s="8" t="n">
        <v>0.0039</v>
      </c>
      <c r="G105" s="39" t="n"/>
    </row>
    <row r="106">
      <c r="A106" s="38" t="inlineStr">
        <is>
          <t>Aarti Industries Ltd.</t>
        </is>
      </c>
      <c r="B106" s="17" t="inlineStr">
        <is>
          <t>INE769A01020</t>
        </is>
      </c>
      <c r="C106" s="17" t="inlineStr">
        <is>
          <t>Chemicals &amp; Petrochemicals</t>
        </is>
      </c>
      <c r="D106" s="156" t="n">
        <v>18563</v>
      </c>
      <c r="E106" s="7" t="n">
        <v>69.59</v>
      </c>
      <c r="F106" s="8" t="n">
        <v>0.0039</v>
      </c>
      <c r="G106" s="39" t="n"/>
    </row>
    <row r="107">
      <c r="A107" s="38" t="inlineStr">
        <is>
          <t>PVR Inox Ltd.</t>
        </is>
      </c>
      <c r="B107" s="17" t="inlineStr">
        <is>
          <t>INE191H01014</t>
        </is>
      </c>
      <c r="C107" s="17" t="inlineStr">
        <is>
          <t>Entertainment</t>
        </is>
      </c>
      <c r="D107" s="156" t="n">
        <v>6453</v>
      </c>
      <c r="E107" s="7" t="n">
        <v>69.37</v>
      </c>
      <c r="F107" s="8" t="n">
        <v>0.0039</v>
      </c>
      <c r="G107" s="39" t="n"/>
    </row>
    <row r="108">
      <c r="A108" s="38" t="inlineStr">
        <is>
          <t>Kirloskar Oil Engines Ltd.</t>
        </is>
      </c>
      <c r="B108" s="17" t="inlineStr">
        <is>
          <t>INE146L01010</t>
        </is>
      </c>
      <c r="C108" s="17" t="inlineStr">
        <is>
          <t>Industrial Products</t>
        </is>
      </c>
      <c r="D108" s="156" t="n">
        <v>7527</v>
      </c>
      <c r="E108" s="7" t="n">
        <v>69.16</v>
      </c>
      <c r="F108" s="8" t="n">
        <v>0.0039</v>
      </c>
      <c r="G108" s="39" t="n"/>
    </row>
    <row r="109">
      <c r="A109" s="38" t="inlineStr">
        <is>
          <t>Pfizer Ltd.</t>
        </is>
      </c>
      <c r="B109" s="17" t="inlineStr">
        <is>
          <t>INE182A01018</t>
        </is>
      </c>
      <c r="C109" s="17" t="inlineStr">
        <is>
          <t>Pharmaceuticals &amp; Biotechnology</t>
        </is>
      </c>
      <c r="D109" s="156" t="n">
        <v>1373</v>
      </c>
      <c r="E109" s="7" t="n">
        <v>69.14</v>
      </c>
      <c r="F109" s="8" t="n">
        <v>0.0039</v>
      </c>
      <c r="G109" s="39" t="n"/>
    </row>
    <row r="110">
      <c r="A110" s="38" t="inlineStr">
        <is>
          <t>Force Motors Ltd.</t>
        </is>
      </c>
      <c r="B110" s="17" t="inlineStr">
        <is>
          <t>INE451A01017</t>
        </is>
      </c>
      <c r="C110" s="17" t="inlineStr">
        <is>
          <t>Automobiles</t>
        </is>
      </c>
      <c r="D110" s="156" t="n">
        <v>408</v>
      </c>
      <c r="E110" s="7" t="n">
        <v>68.52</v>
      </c>
      <c r="F110" s="8" t="n">
        <v>0.0038</v>
      </c>
      <c r="G110" s="39" t="n"/>
    </row>
    <row r="111">
      <c r="A111" s="38" t="inlineStr">
        <is>
          <t>Data Patterns (India) Ltd.</t>
        </is>
      </c>
      <c r="B111" s="17" t="inlineStr">
        <is>
          <t>INE0IX101010</t>
        </is>
      </c>
      <c r="C111" s="17" t="inlineStr">
        <is>
          <t>Aerospace &amp; Defense</t>
        </is>
      </c>
      <c r="D111" s="156" t="n">
        <v>2675</v>
      </c>
      <c r="E111" s="7" t="n">
        <v>68.2</v>
      </c>
      <c r="F111" s="8" t="n">
        <v>0.0038</v>
      </c>
      <c r="G111" s="39" t="n"/>
    </row>
    <row r="112">
      <c r="A112" s="38" t="inlineStr">
        <is>
          <t>Granules India Ltd.</t>
        </is>
      </c>
      <c r="B112" s="17" t="inlineStr">
        <is>
          <t>INE101D01020</t>
        </is>
      </c>
      <c r="C112" s="17" t="inlineStr">
        <is>
          <t>Pharmaceuticals &amp; Biotechnology</t>
        </is>
      </c>
      <c r="D112" s="156" t="n">
        <v>13123</v>
      </c>
      <c r="E112" s="7" t="n">
        <v>67.84999999999999</v>
      </c>
      <c r="F112" s="8" t="n">
        <v>0.0038</v>
      </c>
      <c r="G112" s="39" t="n"/>
    </row>
    <row r="113">
      <c r="A113" s="38" t="inlineStr">
        <is>
          <t>Bata India Ltd.</t>
        </is>
      </c>
      <c r="B113" s="17" t="inlineStr">
        <is>
          <t>INE176A01028</t>
        </is>
      </c>
      <c r="C113" s="17" t="inlineStr">
        <is>
          <t>Consumer Durables</t>
        </is>
      </c>
      <c r="D113" s="156" t="n">
        <v>5776</v>
      </c>
      <c r="E113" s="7" t="n">
        <v>67.29000000000001</v>
      </c>
      <c r="F113" s="8" t="n">
        <v>0.0038</v>
      </c>
      <c r="G113" s="39" t="n"/>
    </row>
    <row r="114">
      <c r="A114" s="38" t="inlineStr">
        <is>
          <t>Poly Medicure Ltd.</t>
        </is>
      </c>
      <c r="B114" s="17" t="inlineStr">
        <is>
          <t>INE205C01021</t>
        </is>
      </c>
      <c r="C114" s="17" t="inlineStr">
        <is>
          <t>Healthcare Equipment &amp; Supplies</t>
        </is>
      </c>
      <c r="D114" s="156" t="n">
        <v>3453</v>
      </c>
      <c r="E114" s="7" t="n">
        <v>67.27</v>
      </c>
      <c r="F114" s="8" t="n">
        <v>0.0038</v>
      </c>
      <c r="G114" s="39" t="n"/>
    </row>
    <row r="115">
      <c r="A115" s="38" t="inlineStr">
        <is>
          <t>Garden Reach Shipbuilders &amp; Engineers</t>
        </is>
      </c>
      <c r="B115" s="17" t="inlineStr">
        <is>
          <t>INE382Z01011</t>
        </is>
      </c>
      <c r="C115" s="17" t="inlineStr">
        <is>
          <t>Aerospace &amp; Defense</t>
        </is>
      </c>
      <c r="D115" s="156" t="n">
        <v>2645</v>
      </c>
      <c r="E115" s="7" t="n">
        <v>66.89</v>
      </c>
      <c r="F115" s="8" t="n">
        <v>0.0037</v>
      </c>
      <c r="G115" s="39" t="n"/>
    </row>
    <row r="116">
      <c r="A116" s="38" t="inlineStr">
        <is>
          <t>Mahanagar Gas Ltd.</t>
        </is>
      </c>
      <c r="B116" s="17" t="inlineStr">
        <is>
          <t>INE002S01010</t>
        </is>
      </c>
      <c r="C116" s="17" t="inlineStr">
        <is>
          <t>Gas</t>
        </is>
      </c>
      <c r="D116" s="156" t="n">
        <v>5156</v>
      </c>
      <c r="E116" s="7" t="n">
        <v>66.78</v>
      </c>
      <c r="F116" s="8" t="n">
        <v>0.0037</v>
      </c>
      <c r="G116" s="39" t="n"/>
    </row>
    <row r="117">
      <c r="A117" s="38" t="inlineStr">
        <is>
          <t>Whirlpool of India Ltd.</t>
        </is>
      </c>
      <c r="B117" s="17" t="inlineStr">
        <is>
          <t>INE716A01013</t>
        </is>
      </c>
      <c r="C117" s="17" t="inlineStr">
        <is>
          <t>Consumer Durables</t>
        </is>
      </c>
      <c r="D117" s="156" t="n">
        <v>5600</v>
      </c>
      <c r="E117" s="7" t="n">
        <v>66.70999999999999</v>
      </c>
      <c r="F117" s="8" t="n">
        <v>0.0037</v>
      </c>
      <c r="G117" s="39" t="n"/>
    </row>
    <row r="118">
      <c r="A118" s="38" t="inlineStr">
        <is>
          <t>Creditaccess Grameen Ltd.</t>
        </is>
      </c>
      <c r="B118" s="17" t="inlineStr">
        <is>
          <t>INE741K01010</t>
        </is>
      </c>
      <c r="C118" s="17" t="inlineStr">
        <is>
          <t>Finance</t>
        </is>
      </c>
      <c r="D118" s="156" t="n">
        <v>4864</v>
      </c>
      <c r="E118" s="7" t="n">
        <v>65.81999999999999</v>
      </c>
      <c r="F118" s="8" t="n">
        <v>0.0037</v>
      </c>
      <c r="G118" s="39" t="n"/>
    </row>
    <row r="119">
      <c r="A119" s="38" t="inlineStr">
        <is>
          <t>Jyoti CNC Automation Ltd.</t>
        </is>
      </c>
      <c r="B119" s="17" t="inlineStr">
        <is>
          <t>INE980O01024</t>
        </is>
      </c>
      <c r="C119" s="17" t="inlineStr">
        <is>
          <t>Industrial Manufacturing</t>
        </is>
      </c>
      <c r="D119" s="156" t="n">
        <v>7710</v>
      </c>
      <c r="E119" s="7" t="n">
        <v>65.53</v>
      </c>
      <c r="F119" s="8" t="n">
        <v>0.0037</v>
      </c>
      <c r="G119" s="39" t="n"/>
    </row>
    <row r="120">
      <c r="A120" s="38" t="inlineStr">
        <is>
          <t>Emami Ltd.</t>
        </is>
      </c>
      <c r="B120" s="17" t="inlineStr">
        <is>
          <t>INE548C01032</t>
        </is>
      </c>
      <c r="C120" s="17" t="inlineStr">
        <is>
          <t>Personal Products</t>
        </is>
      </c>
      <c r="D120" s="156" t="n">
        <v>12141</v>
      </c>
      <c r="E120" s="7" t="n">
        <v>65.34999999999999</v>
      </c>
      <c r="F120" s="8" t="n">
        <v>0.0037</v>
      </c>
      <c r="G120" s="39" t="n"/>
    </row>
    <row r="121">
      <c r="A121" s="38" t="inlineStr">
        <is>
          <t>HFCL Ltd.</t>
        </is>
      </c>
      <c r="B121" s="17" t="inlineStr">
        <is>
          <t>INE548A01028</t>
        </is>
      </c>
      <c r="C121" s="17" t="inlineStr">
        <is>
          <t>Telecom - Services</t>
        </is>
      </c>
      <c r="D121" s="156" t="n">
        <v>89356</v>
      </c>
      <c r="E121" s="7" t="n">
        <v>65.12</v>
      </c>
      <c r="F121" s="8" t="n">
        <v>0.0036</v>
      </c>
      <c r="G121" s="39" t="n"/>
    </row>
    <row r="122">
      <c r="A122" s="38" t="inlineStr">
        <is>
          <t>Indiamart Intermesh Ltd.</t>
        </is>
      </c>
      <c r="B122" s="17" t="inlineStr">
        <is>
          <t>INE933S01016</t>
        </is>
      </c>
      <c r="C122" s="17" t="inlineStr">
        <is>
          <t>Retailing</t>
        </is>
      </c>
      <c r="D122" s="156" t="n">
        <v>2763</v>
      </c>
      <c r="E122" s="7" t="n">
        <v>65.11</v>
      </c>
      <c r="F122" s="8" t="n">
        <v>0.0036</v>
      </c>
      <c r="G122" s="39" t="n"/>
    </row>
    <row r="123">
      <c r="A123" s="38" t="inlineStr">
        <is>
          <t>Capri Global Capital Ltd.</t>
        </is>
      </c>
      <c r="B123" s="17" t="inlineStr">
        <is>
          <t>INE180C01042</t>
        </is>
      </c>
      <c r="C123" s="17" t="inlineStr">
        <is>
          <t>Finance</t>
        </is>
      </c>
      <c r="D123" s="156" t="n">
        <v>34944</v>
      </c>
      <c r="E123" s="7" t="n">
        <v>64.70999999999999</v>
      </c>
      <c r="F123" s="8" t="n">
        <v>0.0036</v>
      </c>
      <c r="G123" s="39" t="n"/>
    </row>
    <row r="124">
      <c r="A124" s="38" t="inlineStr">
        <is>
          <t>EIH Ltd.</t>
        </is>
      </c>
      <c r="B124" s="17" t="inlineStr">
        <is>
          <t>INE230A01023</t>
        </is>
      </c>
      <c r="C124" s="17" t="inlineStr">
        <is>
          <t>Leisure Services</t>
        </is>
      </c>
      <c r="D124" s="156" t="n">
        <v>17926</v>
      </c>
      <c r="E124" s="7" t="n">
        <v>64.52</v>
      </c>
      <c r="F124" s="8" t="n">
        <v>0.0036</v>
      </c>
      <c r="G124" s="39" t="n"/>
    </row>
    <row r="125">
      <c r="A125" s="38" t="inlineStr">
        <is>
          <t>Natco Pharma Ltd.</t>
        </is>
      </c>
      <c r="B125" s="17" t="inlineStr">
        <is>
          <t>INE987B01026</t>
        </is>
      </c>
      <c r="C125" s="17" t="inlineStr">
        <is>
          <t>Pharmaceuticals &amp; Biotechnology</t>
        </is>
      </c>
      <c r="D125" s="156" t="n">
        <v>8100</v>
      </c>
      <c r="E125" s="7" t="n">
        <v>64.44</v>
      </c>
      <c r="F125" s="8" t="n">
        <v>0.0036</v>
      </c>
      <c r="G125" s="39" t="n"/>
    </row>
    <row r="126">
      <c r="A126" s="38" t="inlineStr">
        <is>
          <t>CEAT Ltd.</t>
        </is>
      </c>
      <c r="B126" s="17" t="inlineStr">
        <is>
          <t>INE482A01020</t>
        </is>
      </c>
      <c r="C126" s="17" t="inlineStr">
        <is>
          <t>Auto Components</t>
        </is>
      </c>
      <c r="D126" s="156" t="n">
        <v>1904</v>
      </c>
      <c r="E126" s="7" t="n">
        <v>64.42</v>
      </c>
      <c r="F126" s="8" t="n">
        <v>0.0036</v>
      </c>
      <c r="G126" s="39" t="n"/>
    </row>
    <row r="127">
      <c r="A127" s="38" t="inlineStr">
        <is>
          <t>Inventurus Knowledge Solutions Ltd.</t>
        </is>
      </c>
      <c r="B127" s="17" t="inlineStr">
        <is>
          <t>INE115Q01022</t>
        </is>
      </c>
      <c r="C127" s="17" t="inlineStr">
        <is>
          <t>IT - Services</t>
        </is>
      </c>
      <c r="D127" s="156" t="n">
        <v>4367</v>
      </c>
      <c r="E127" s="7" t="n">
        <v>63.47</v>
      </c>
      <c r="F127" s="8" t="n">
        <v>0.0035</v>
      </c>
      <c r="G127" s="39" t="n"/>
    </row>
    <row r="128">
      <c r="A128" s="38" t="inlineStr">
        <is>
          <t>Titagarh Rail Systems Ltd.</t>
        </is>
      </c>
      <c r="B128" s="17" t="inlineStr">
        <is>
          <t>INE615H01020</t>
        </is>
      </c>
      <c r="C128" s="17" t="inlineStr">
        <is>
          <t>Industrial Manufacturing</t>
        </is>
      </c>
      <c r="D128" s="156" t="n">
        <v>7252</v>
      </c>
      <c r="E128" s="7" t="n">
        <v>63.3</v>
      </c>
      <c r="F128" s="8" t="n">
        <v>0.0035</v>
      </c>
      <c r="G128" s="39" t="n"/>
    </row>
    <row r="129">
      <c r="A129" s="38" t="inlineStr">
        <is>
          <t>Reliance Infrastructure Ltd.</t>
        </is>
      </c>
      <c r="B129" s="17" t="inlineStr">
        <is>
          <t>INE036A01016</t>
        </is>
      </c>
      <c r="C129" s="17" t="inlineStr">
        <is>
          <t>Power</t>
        </is>
      </c>
      <c r="D129" s="156" t="n">
        <v>26010</v>
      </c>
      <c r="E129" s="7" t="n">
        <v>62.97</v>
      </c>
      <c r="F129" s="8" t="n">
        <v>0.0035</v>
      </c>
      <c r="G129" s="39" t="n"/>
    </row>
    <row r="130">
      <c r="A130" s="38" t="inlineStr">
        <is>
          <t>Sapphire Foods India Ltd.</t>
        </is>
      </c>
      <c r="B130" s="17" t="inlineStr">
        <is>
          <t>INE806T01020</t>
        </is>
      </c>
      <c r="C130" s="17" t="inlineStr">
        <is>
          <t>Leisure Services</t>
        </is>
      </c>
      <c r="D130" s="156" t="n">
        <v>21409</v>
      </c>
      <c r="E130" s="7" t="n">
        <v>62.9</v>
      </c>
      <c r="F130" s="8" t="n">
        <v>0.0035</v>
      </c>
      <c r="G130" s="39" t="n"/>
    </row>
    <row r="131">
      <c r="A131" s="38" t="inlineStr">
        <is>
          <t>Star Health &amp; Allied Insurance Co Ltd.</t>
        </is>
      </c>
      <c r="B131" s="17" t="inlineStr">
        <is>
          <t>INE575P01011</t>
        </is>
      </c>
      <c r="C131" s="17" t="inlineStr">
        <is>
          <t>Insurance</t>
        </is>
      </c>
      <c r="D131" s="156" t="n">
        <v>14073</v>
      </c>
      <c r="E131" s="7" t="n">
        <v>62.87</v>
      </c>
      <c r="F131" s="8" t="n">
        <v>0.0035</v>
      </c>
      <c r="G131" s="39" t="n"/>
    </row>
    <row r="132">
      <c r="A132" s="38" t="inlineStr">
        <is>
          <t>V-Guard Industries Ltd.</t>
        </is>
      </c>
      <c r="B132" s="17" t="inlineStr">
        <is>
          <t>INE951I01027</t>
        </is>
      </c>
      <c r="C132" s="17" t="inlineStr">
        <is>
          <t>Consumer Durables</t>
        </is>
      </c>
      <c r="D132" s="156" t="n">
        <v>16623</v>
      </c>
      <c r="E132" s="7" t="n">
        <v>62.42</v>
      </c>
      <c r="F132" s="8" t="n">
        <v>0.0035</v>
      </c>
      <c r="G132" s="39" t="n"/>
    </row>
    <row r="133">
      <c r="A133" s="38" t="inlineStr">
        <is>
          <t>Devyani International Ltd.</t>
        </is>
      </c>
      <c r="B133" s="17" t="inlineStr">
        <is>
          <t>INE872J01023</t>
        </is>
      </c>
      <c r="C133" s="17" t="inlineStr">
        <is>
          <t>Leisure Services</t>
        </is>
      </c>
      <c r="D133" s="156" t="n">
        <v>37063</v>
      </c>
      <c r="E133" s="7" t="n">
        <v>62.28</v>
      </c>
      <c r="F133" s="8" t="n">
        <v>0.0035</v>
      </c>
      <c r="G133" s="39" t="n"/>
    </row>
    <row r="134">
      <c r="A134" s="38" t="inlineStr">
        <is>
          <t>Sobha Ltd.</t>
        </is>
      </c>
      <c r="B134" s="17" t="inlineStr">
        <is>
          <t>INE671H01015</t>
        </is>
      </c>
      <c r="C134" s="17" t="inlineStr">
        <is>
          <t>Realty</t>
        </is>
      </c>
      <c r="D134" s="156" t="n">
        <v>4028</v>
      </c>
      <c r="E134" s="7" t="n">
        <v>62.09</v>
      </c>
      <c r="F134" s="8" t="n">
        <v>0.0035</v>
      </c>
      <c r="G134" s="39" t="n"/>
    </row>
    <row r="135">
      <c r="A135" s="38" t="inlineStr">
        <is>
          <t>Chalet Hotels Ltd.</t>
        </is>
      </c>
      <c r="B135" s="17" t="inlineStr">
        <is>
          <t>INE427F01016</t>
        </is>
      </c>
      <c r="C135" s="17" t="inlineStr">
        <is>
          <t>Leisure Services</t>
        </is>
      </c>
      <c r="D135" s="156" t="n">
        <v>6462</v>
      </c>
      <c r="E135" s="7" t="n">
        <v>61.47</v>
      </c>
      <c r="F135" s="8" t="n">
        <v>0.0034</v>
      </c>
      <c r="G135" s="39" t="n"/>
    </row>
    <row r="136">
      <c r="A136" s="38" t="inlineStr">
        <is>
          <t>Rainbow Children's Medicare Ltd.</t>
        </is>
      </c>
      <c r="B136" s="17" t="inlineStr">
        <is>
          <t>INE961O01016</t>
        </is>
      </c>
      <c r="C136" s="17" t="inlineStr">
        <is>
          <t>Healthcare Services</t>
        </is>
      </c>
      <c r="D136" s="156" t="n">
        <v>4520</v>
      </c>
      <c r="E136" s="7" t="n">
        <v>61.29</v>
      </c>
      <c r="F136" s="8" t="n">
        <v>0.0034</v>
      </c>
      <c r="G136" s="39" t="n"/>
    </row>
    <row r="137">
      <c r="A137" s="38" t="inlineStr">
        <is>
          <t>Afcons Infrastructure Ltd.</t>
        </is>
      </c>
      <c r="B137" s="17" t="inlineStr">
        <is>
          <t>INE101I01011</t>
        </is>
      </c>
      <c r="C137" s="17" t="inlineStr">
        <is>
          <t>Construction</t>
        </is>
      </c>
      <c r="D137" s="156" t="n">
        <v>13391</v>
      </c>
      <c r="E137" s="7" t="n">
        <v>60.94</v>
      </c>
      <c r="F137" s="8" t="n">
        <v>0.0034</v>
      </c>
      <c r="G137" s="39" t="n"/>
    </row>
    <row r="138">
      <c r="A138" s="38" t="inlineStr">
        <is>
          <t>Sonata Software Ltd.</t>
        </is>
      </c>
      <c r="B138" s="17" t="inlineStr">
        <is>
          <t>INE269A01021</t>
        </is>
      </c>
      <c r="C138" s="17" t="inlineStr">
        <is>
          <t>IT - Software</t>
        </is>
      </c>
      <c r="D138" s="156" t="n">
        <v>17604</v>
      </c>
      <c r="E138" s="7" t="n">
        <v>60.93</v>
      </c>
      <c r="F138" s="8" t="n">
        <v>0.0034</v>
      </c>
      <c r="G138" s="39" t="n"/>
    </row>
    <row r="139">
      <c r="A139" s="38" t="inlineStr">
        <is>
          <t>Techno Electric &amp; Engineering Co. Ltd.</t>
        </is>
      </c>
      <c r="B139" s="17" t="inlineStr">
        <is>
          <t>INE285K01026</t>
        </is>
      </c>
      <c r="C139" s="17" t="inlineStr">
        <is>
          <t>Construction</t>
        </is>
      </c>
      <c r="D139" s="156" t="n">
        <v>4547</v>
      </c>
      <c r="E139" s="7" t="n">
        <v>60.63</v>
      </c>
      <c r="F139" s="8" t="n">
        <v>0.0034</v>
      </c>
      <c r="G139" s="39" t="n"/>
    </row>
    <row r="140">
      <c r="A140" s="38" t="inlineStr">
        <is>
          <t>Zen Technologies Ltd.</t>
        </is>
      </c>
      <c r="B140" s="17" t="inlineStr">
        <is>
          <t>INE251B01027</t>
        </is>
      </c>
      <c r="C140" s="17" t="inlineStr">
        <is>
          <t>Aerospace &amp; Defense</t>
        </is>
      </c>
      <c r="D140" s="156" t="n">
        <v>4205</v>
      </c>
      <c r="E140" s="7" t="n">
        <v>60.25</v>
      </c>
      <c r="F140" s="8" t="n">
        <v>0.0034</v>
      </c>
      <c r="G140" s="39" t="n"/>
    </row>
    <row r="141">
      <c r="A141" s="38" t="inlineStr">
        <is>
          <t>PCBL Chemical Ltd.</t>
        </is>
      </c>
      <c r="B141" s="17" t="inlineStr">
        <is>
          <t>INE602A01031</t>
        </is>
      </c>
      <c r="C141" s="17" t="inlineStr">
        <is>
          <t>Chemicals &amp; Petrochemicals</t>
        </is>
      </c>
      <c r="D141" s="156" t="n">
        <v>15906</v>
      </c>
      <c r="E141" s="7" t="n">
        <v>59.42</v>
      </c>
      <c r="F141" s="8" t="n">
        <v>0.0033</v>
      </c>
      <c r="G141" s="39" t="n"/>
    </row>
    <row r="142">
      <c r="A142" s="38" t="inlineStr">
        <is>
          <t>Sumitomo Chemical India Ltd.</t>
        </is>
      </c>
      <c r="B142" s="17" t="inlineStr">
        <is>
          <t>INE258G01013</t>
        </is>
      </c>
      <c r="C142" s="17" t="inlineStr">
        <is>
          <t>Fertilizers &amp; Agrochemicals</t>
        </is>
      </c>
      <c r="D142" s="156" t="n">
        <v>11130</v>
      </c>
      <c r="E142" s="7" t="n">
        <v>59.35</v>
      </c>
      <c r="F142" s="8" t="n">
        <v>0.0033</v>
      </c>
      <c r="G142" s="39" t="n"/>
    </row>
    <row r="143">
      <c r="A143" s="38" t="inlineStr">
        <is>
          <t>Sagility Ltd.</t>
        </is>
      </c>
      <c r="B143" s="17" t="inlineStr">
        <is>
          <t>INE0W2G01015</t>
        </is>
      </c>
      <c r="C143" s="17" t="inlineStr">
        <is>
          <t>IT - Services</t>
        </is>
      </c>
      <c r="D143" s="156" t="n">
        <v>138587</v>
      </c>
      <c r="E143" s="7" t="n">
        <v>59.12</v>
      </c>
      <c r="F143" s="8" t="n">
        <v>0.0033</v>
      </c>
      <c r="G143" s="39" t="n"/>
    </row>
    <row r="144">
      <c r="A144" s="38" t="inlineStr">
        <is>
          <t>Aavas Financiers Ltd.</t>
        </is>
      </c>
      <c r="B144" s="17" t="inlineStr">
        <is>
          <t>INE216P01012</t>
        </is>
      </c>
      <c r="C144" s="17" t="inlineStr">
        <is>
          <t>Finance</t>
        </is>
      </c>
      <c r="D144" s="156" t="n">
        <v>3599</v>
      </c>
      <c r="E144" s="7" t="n">
        <v>58.8</v>
      </c>
      <c r="F144" s="8" t="n">
        <v>0.0033</v>
      </c>
      <c r="G144" s="39" t="n"/>
    </row>
    <row r="145">
      <c r="A145" s="38" t="inlineStr">
        <is>
          <t>Ather Energy Ltd.</t>
        </is>
      </c>
      <c r="B145" s="17" t="inlineStr">
        <is>
          <t>INE0LEZ01016</t>
        </is>
      </c>
      <c r="C145" s="17" t="inlineStr">
        <is>
          <t>Automobiles</t>
        </is>
      </c>
      <c r="D145" s="156" t="n">
        <v>10383</v>
      </c>
      <c r="E145" s="7" t="n">
        <v>58.72</v>
      </c>
      <c r="F145" s="8" t="n">
        <v>0.0033</v>
      </c>
      <c r="G145" s="39" t="n"/>
    </row>
    <row r="146">
      <c r="A146" s="38" t="inlineStr">
        <is>
          <t>Can Fin Homes Ltd.</t>
        </is>
      </c>
      <c r="B146" s="17" t="inlineStr">
        <is>
          <t>INE477A01020</t>
        </is>
      </c>
      <c r="C146" s="17" t="inlineStr">
        <is>
          <t>Finance</t>
        </is>
      </c>
      <c r="D146" s="156" t="n">
        <v>7654</v>
      </c>
      <c r="E146" s="7" t="n">
        <v>58.42</v>
      </c>
      <c r="F146" s="8" t="n">
        <v>0.0033</v>
      </c>
      <c r="G146" s="39" t="n"/>
    </row>
    <row r="147">
      <c r="A147" s="38" t="inlineStr">
        <is>
          <t>Shyam Metalics And Energy Ltd.</t>
        </is>
      </c>
      <c r="B147" s="17" t="inlineStr">
        <is>
          <t>INE810G01011</t>
        </is>
      </c>
      <c r="C147" s="17" t="inlineStr">
        <is>
          <t>Industrial Products</t>
        </is>
      </c>
      <c r="D147" s="156" t="n">
        <v>6357</v>
      </c>
      <c r="E147" s="7" t="n">
        <v>58.06</v>
      </c>
      <c r="F147" s="8" t="n">
        <v>0.0032</v>
      </c>
      <c r="G147" s="39" t="n"/>
    </row>
    <row r="148">
      <c r="A148" s="38" t="inlineStr">
        <is>
          <t>Olectra Greentech Ltd.</t>
        </is>
      </c>
      <c r="B148" s="17" t="inlineStr">
        <is>
          <t>INE260D01016</t>
        </is>
      </c>
      <c r="C148" s="17" t="inlineStr">
        <is>
          <t>Automobiles</t>
        </is>
      </c>
      <c r="D148" s="156" t="n">
        <v>3703</v>
      </c>
      <c r="E148" s="7" t="n">
        <v>57.5</v>
      </c>
      <c r="F148" s="8" t="n">
        <v>0.0032</v>
      </c>
      <c r="G148" s="39" t="n"/>
    </row>
    <row r="149">
      <c r="A149" s="38" t="inlineStr">
        <is>
          <t>Swan Corp Ltd.</t>
        </is>
      </c>
      <c r="B149" s="17" t="inlineStr">
        <is>
          <t>INE665A01038</t>
        </is>
      </c>
      <c r="C149" s="17" t="inlineStr">
        <is>
          <t>Chemicals &amp; Petrochemicals</t>
        </is>
      </c>
      <c r="D149" s="156" t="n">
        <v>12610</v>
      </c>
      <c r="E149" s="7" t="n">
        <v>57.34</v>
      </c>
      <c r="F149" s="8" t="n">
        <v>0.0032</v>
      </c>
      <c r="G149" s="39" t="n"/>
    </row>
    <row r="150">
      <c r="A150" s="38" t="inlineStr">
        <is>
          <t>Aditya Birla Lifestyle Brands Ltd.</t>
        </is>
      </c>
      <c r="B150" s="17" t="inlineStr">
        <is>
          <t>INE14LE01019</t>
        </is>
      </c>
      <c r="C150" s="17" t="inlineStr">
        <is>
          <t>Retailing</t>
        </is>
      </c>
      <c r="D150" s="156" t="n">
        <v>42499</v>
      </c>
      <c r="E150" s="7" t="n">
        <v>56.49</v>
      </c>
      <c r="F150" s="8" t="n">
        <v>0.0032</v>
      </c>
      <c r="G150" s="39" t="n"/>
    </row>
    <row r="151">
      <c r="A151" s="38" t="inlineStr">
        <is>
          <t>JM Financial Ltd.</t>
        </is>
      </c>
      <c r="B151" s="17" t="inlineStr">
        <is>
          <t>INE780C01023</t>
        </is>
      </c>
      <c r="C151" s="17" t="inlineStr">
        <is>
          <t>Finance</t>
        </is>
      </c>
      <c r="D151" s="156" t="n">
        <v>35278</v>
      </c>
      <c r="E151" s="7" t="n">
        <v>56.34</v>
      </c>
      <c r="F151" s="8" t="n">
        <v>0.0031</v>
      </c>
      <c r="G151" s="39" t="n"/>
    </row>
    <row r="152">
      <c r="A152" s="38" t="inlineStr">
        <is>
          <t>Finolex Cables Ltd.</t>
        </is>
      </c>
      <c r="B152" s="17" t="inlineStr">
        <is>
          <t>INE235A01022</t>
        </is>
      </c>
      <c r="C152" s="17" t="inlineStr">
        <is>
          <t>Industrial Products</t>
        </is>
      </c>
      <c r="D152" s="156" t="n">
        <v>6844</v>
      </c>
      <c r="E152" s="7" t="n">
        <v>55.95</v>
      </c>
      <c r="F152" s="8" t="n">
        <v>0.0031</v>
      </c>
      <c r="G152" s="39" t="n"/>
    </row>
    <row r="153">
      <c r="A153" s="38" t="inlineStr">
        <is>
          <t>Bayer Cropscience Ltd.</t>
        </is>
      </c>
      <c r="B153" s="17" t="inlineStr">
        <is>
          <t>INE462A01022</t>
        </is>
      </c>
      <c r="C153" s="17" t="inlineStr">
        <is>
          <t>Fertilizers &amp; Agrochemicals</t>
        </is>
      </c>
      <c r="D153" s="156" t="n">
        <v>1154</v>
      </c>
      <c r="E153" s="7" t="n">
        <v>55.51</v>
      </c>
      <c r="F153" s="8" t="n">
        <v>0.0031</v>
      </c>
      <c r="G153" s="39" t="n"/>
    </row>
    <row r="154">
      <c r="A154" s="38" t="inlineStr">
        <is>
          <t>Choice International Ltd.</t>
        </is>
      </c>
      <c r="B154" s="17" t="inlineStr">
        <is>
          <t>INE102B01014</t>
        </is>
      </c>
      <c r="C154" s="17" t="inlineStr">
        <is>
          <t>Finance</t>
        </is>
      </c>
      <c r="D154" s="156" t="n">
        <v>7197</v>
      </c>
      <c r="E154" s="7" t="n">
        <v>55.24</v>
      </c>
      <c r="F154" s="8" t="n">
        <v>0.0031</v>
      </c>
      <c r="G154" s="39" t="n"/>
    </row>
    <row r="155">
      <c r="A155" s="38" t="inlineStr">
        <is>
          <t>Maharashtra Scooters Ltd.</t>
        </is>
      </c>
      <c r="B155" s="17" t="inlineStr">
        <is>
          <t>INE288A01013</t>
        </is>
      </c>
      <c r="C155" s="17" t="inlineStr">
        <is>
          <t>Finance</t>
        </is>
      </c>
      <c r="D155" s="156" t="n">
        <v>316</v>
      </c>
      <c r="E155" s="7" t="n">
        <v>54.5</v>
      </c>
      <c r="F155" s="8" t="n">
        <v>0.003</v>
      </c>
      <c r="G155" s="39" t="n"/>
    </row>
    <row r="156">
      <c r="A156" s="38" t="inlineStr">
        <is>
          <t>Netweb Technologies India Ltd.</t>
        </is>
      </c>
      <c r="B156" s="17" t="inlineStr">
        <is>
          <t>INE0NT901020</t>
        </is>
      </c>
      <c r="C156" s="17" t="inlineStr">
        <is>
          <t>IT - Services</t>
        </is>
      </c>
      <c r="D156" s="156" t="n">
        <v>1486</v>
      </c>
      <c r="E156" s="7" t="n">
        <v>54.22</v>
      </c>
      <c r="F156" s="8" t="n">
        <v>0.003</v>
      </c>
      <c r="G156" s="39" t="n"/>
    </row>
    <row r="157">
      <c r="A157" s="38" t="inlineStr">
        <is>
          <t>Godawari Power And Ispat Ltd.</t>
        </is>
      </c>
      <c r="B157" s="17" t="inlineStr">
        <is>
          <t>INE177H01039</t>
        </is>
      </c>
      <c r="C157" s="17" t="inlineStr">
        <is>
          <t>Industrial Products</t>
        </is>
      </c>
      <c r="D157" s="156" t="n">
        <v>22134</v>
      </c>
      <c r="E157" s="7" t="n">
        <v>54.18</v>
      </c>
      <c r="F157" s="8" t="n">
        <v>0.003</v>
      </c>
      <c r="G157" s="39" t="n"/>
    </row>
    <row r="158">
      <c r="A158" s="38" t="inlineStr">
        <is>
          <t>Triveni Turbine Ltd.</t>
        </is>
      </c>
      <c r="B158" s="17" t="inlineStr">
        <is>
          <t>INE152M01016</t>
        </is>
      </c>
      <c r="C158" s="17" t="inlineStr">
        <is>
          <t>Electrical Equipment</t>
        </is>
      </c>
      <c r="D158" s="156" t="n">
        <v>10438</v>
      </c>
      <c r="E158" s="7" t="n">
        <v>54.17</v>
      </c>
      <c r="F158" s="8" t="n">
        <v>0.003</v>
      </c>
      <c r="G158" s="39" t="n"/>
    </row>
    <row r="159">
      <c r="A159" s="38" t="inlineStr">
        <is>
          <t>CCL Products (India) Ltd.</t>
        </is>
      </c>
      <c r="B159" s="17" t="inlineStr">
        <is>
          <t>INE421D01022</t>
        </is>
      </c>
      <c r="C159" s="17" t="inlineStr">
        <is>
          <t>Agricultural Food &amp; other Products</t>
        </is>
      </c>
      <c r="D159" s="156" t="n">
        <v>6375</v>
      </c>
      <c r="E159" s="7" t="n">
        <v>53.88</v>
      </c>
      <c r="F159" s="8" t="n">
        <v>0.003</v>
      </c>
      <c r="G159" s="39" t="n"/>
    </row>
    <row r="160">
      <c r="A160" s="38" t="inlineStr">
        <is>
          <t>Syrma Sgs Technology Ltd.</t>
        </is>
      </c>
      <c r="B160" s="17" t="inlineStr">
        <is>
          <t>INE0DYJ01015</t>
        </is>
      </c>
      <c r="C160" s="17" t="inlineStr">
        <is>
          <t>Industrial Manufacturing</t>
        </is>
      </c>
      <c r="D160" s="156" t="n">
        <v>6902</v>
      </c>
      <c r="E160" s="7" t="n">
        <v>52.97</v>
      </c>
      <c r="F160" s="8" t="n">
        <v>0.003</v>
      </c>
      <c r="G160" s="39" t="n"/>
    </row>
    <row r="161">
      <c r="A161" s="38" t="inlineStr">
        <is>
          <t>Birlasoft Ltd.</t>
        </is>
      </c>
      <c r="B161" s="17" t="inlineStr">
        <is>
          <t>INE836A01035</t>
        </is>
      </c>
      <c r="C161" s="17" t="inlineStr">
        <is>
          <t>IT - Software</t>
        </is>
      </c>
      <c r="D161" s="156" t="n">
        <v>14930</v>
      </c>
      <c r="E161" s="7" t="n">
        <v>52.7</v>
      </c>
      <c r="F161" s="8" t="n">
        <v>0.0029</v>
      </c>
      <c r="G161" s="39" t="n"/>
    </row>
    <row r="162">
      <c r="A162" s="38" t="inlineStr">
        <is>
          <t>Indegene Ltd.</t>
        </is>
      </c>
      <c r="B162" s="17" t="inlineStr">
        <is>
          <t>INE065X01017</t>
        </is>
      </c>
      <c r="C162" s="17" t="inlineStr">
        <is>
          <t>Healthcare Services</t>
        </is>
      </c>
      <c r="D162" s="156" t="n">
        <v>9323</v>
      </c>
      <c r="E162" s="7" t="n">
        <v>52.3</v>
      </c>
      <c r="F162" s="8" t="n">
        <v>0.0029</v>
      </c>
      <c r="G162" s="39" t="n"/>
    </row>
    <row r="163">
      <c r="A163" s="38" t="inlineStr">
        <is>
          <t>Aditya Birla Sun Life AMC Ltd.</t>
        </is>
      </c>
      <c r="B163" s="17" t="inlineStr">
        <is>
          <t>INE404A01024</t>
        </is>
      </c>
      <c r="C163" s="17" t="inlineStr">
        <is>
          <t>Capital Markets</t>
        </is>
      </c>
      <c r="D163" s="156" t="n">
        <v>6568</v>
      </c>
      <c r="E163" s="7" t="n">
        <v>51.99</v>
      </c>
      <c r="F163" s="8" t="n">
        <v>0.0029</v>
      </c>
      <c r="G163" s="39" t="n"/>
    </row>
    <row r="164">
      <c r="A164" s="38" t="inlineStr">
        <is>
          <t>Newgen Software Technologies Ltd.</t>
        </is>
      </c>
      <c r="B164" s="17" t="inlineStr">
        <is>
          <t>INE619B01017</t>
        </is>
      </c>
      <c r="C164" s="17" t="inlineStr">
        <is>
          <t>IT - Software</t>
        </is>
      </c>
      <c r="D164" s="156" t="n">
        <v>5726</v>
      </c>
      <c r="E164" s="7" t="n">
        <v>50.94</v>
      </c>
      <c r="F164" s="8" t="n">
        <v>0.0028</v>
      </c>
      <c r="G164" s="39" t="n"/>
    </row>
    <row r="165">
      <c r="A165" s="38" t="inlineStr">
        <is>
          <t>Finolex Industries Ltd.</t>
        </is>
      </c>
      <c r="B165" s="17" t="inlineStr">
        <is>
          <t>INE183A01024</t>
        </is>
      </c>
      <c r="C165" s="17" t="inlineStr">
        <is>
          <t>Industrial Products</t>
        </is>
      </c>
      <c r="D165" s="156" t="n">
        <v>25451</v>
      </c>
      <c r="E165" s="7" t="n">
        <v>50.93</v>
      </c>
      <c r="F165" s="8" t="n">
        <v>0.0028</v>
      </c>
      <c r="G165" s="39" t="n"/>
    </row>
    <row r="166">
      <c r="A166" s="38" t="inlineStr">
        <is>
          <t>Astrazeneca Pharma India Ltd.</t>
        </is>
      </c>
      <c r="B166" s="17" t="inlineStr">
        <is>
          <t>INE203A01020</t>
        </is>
      </c>
      <c r="C166" s="17" t="inlineStr">
        <is>
          <t>Pharmaceuticals &amp; Biotechnology</t>
        </is>
      </c>
      <c r="D166" s="156" t="n">
        <v>558</v>
      </c>
      <c r="E166" s="7" t="n">
        <v>50.81</v>
      </c>
      <c r="F166" s="8" t="n">
        <v>0.0028</v>
      </c>
      <c r="G166" s="39" t="n"/>
    </row>
    <row r="167">
      <c r="A167" s="38" t="inlineStr">
        <is>
          <t>Ircon International Ltd.</t>
        </is>
      </c>
      <c r="B167" s="17" t="inlineStr">
        <is>
          <t>INE962Y01021</t>
        </is>
      </c>
      <c r="C167" s="17" t="inlineStr">
        <is>
          <t>Construction</t>
        </is>
      </c>
      <c r="D167" s="156" t="n">
        <v>29489</v>
      </c>
      <c r="E167" s="7" t="n">
        <v>50.42</v>
      </c>
      <c r="F167" s="8" t="n">
        <v>0.0028</v>
      </c>
      <c r="G167" s="39" t="n"/>
    </row>
    <row r="168">
      <c r="A168" s="38" t="inlineStr">
        <is>
          <t>LT Foods Ltd.</t>
        </is>
      </c>
      <c r="B168" s="17" t="inlineStr">
        <is>
          <t>INE818H01020</t>
        </is>
      </c>
      <c r="C168" s="17" t="inlineStr">
        <is>
          <t>Agricultural Food &amp; other Products</t>
        </is>
      </c>
      <c r="D168" s="156" t="n">
        <v>12428</v>
      </c>
      <c r="E168" s="7" t="n">
        <v>50.41</v>
      </c>
      <c r="F168" s="8" t="n">
        <v>0.0028</v>
      </c>
      <c r="G168" s="39" t="n"/>
    </row>
    <row r="169">
      <c r="A169" s="38" t="inlineStr">
        <is>
          <t>Ramkrishna Forgings Ltd.</t>
        </is>
      </c>
      <c r="B169" s="17" t="inlineStr">
        <is>
          <t>INE399G01023</t>
        </is>
      </c>
      <c r="C169" s="17" t="inlineStr">
        <is>
          <t>Auto Components</t>
        </is>
      </c>
      <c r="D169" s="156" t="n">
        <v>9298</v>
      </c>
      <c r="E169" s="7" t="n">
        <v>50.18</v>
      </c>
      <c r="F169" s="8" t="n">
        <v>0.0028</v>
      </c>
      <c r="G169" s="39" t="n"/>
    </row>
    <row r="170">
      <c r="A170" s="38" t="inlineStr">
        <is>
          <t>Concord Biotech Ltd.</t>
        </is>
      </c>
      <c r="B170" s="17" t="inlineStr">
        <is>
          <t>INE338H01029</t>
        </is>
      </c>
      <c r="C170" s="17" t="inlineStr">
        <is>
          <t>Pharmaceuticals &amp; Biotechnology</t>
        </is>
      </c>
      <c r="D170" s="156" t="n">
        <v>2995</v>
      </c>
      <c r="E170" s="7" t="n">
        <v>49.35</v>
      </c>
      <c r="F170" s="8" t="n">
        <v>0.0028</v>
      </c>
      <c r="G170" s="39" t="n"/>
    </row>
    <row r="171">
      <c r="A171" s="38" t="inlineStr">
        <is>
          <t>UTI Asset Management Company Ltd.</t>
        </is>
      </c>
      <c r="B171" s="17" t="inlineStr">
        <is>
          <t>INE094J01016</t>
        </is>
      </c>
      <c r="C171" s="17" t="inlineStr">
        <is>
          <t>Capital Markets</t>
        </is>
      </c>
      <c r="D171" s="156" t="n">
        <v>3766</v>
      </c>
      <c r="E171" s="7" t="n">
        <v>49.11</v>
      </c>
      <c r="F171" s="8" t="n">
        <v>0.0027</v>
      </c>
      <c r="G171" s="39" t="n"/>
    </row>
    <row r="172">
      <c r="A172" s="38" t="inlineStr">
        <is>
          <t>Jubilant Ingrevia Ltd.</t>
        </is>
      </c>
      <c r="B172" s="17" t="inlineStr">
        <is>
          <t>INE0BY001018</t>
        </is>
      </c>
      <c r="C172" s="17" t="inlineStr">
        <is>
          <t>Chemicals &amp; Petrochemicals</t>
        </is>
      </c>
      <c r="D172" s="156" t="n">
        <v>7637</v>
      </c>
      <c r="E172" s="7" t="n">
        <v>48.83</v>
      </c>
      <c r="F172" s="8" t="n">
        <v>0.0027</v>
      </c>
      <c r="G172" s="39" t="n"/>
    </row>
    <row r="173">
      <c r="A173" s="38" t="inlineStr">
        <is>
          <t>Aadhar Housing Finance Ltd.</t>
        </is>
      </c>
      <c r="B173" s="17" t="inlineStr">
        <is>
          <t>INE883F01010</t>
        </is>
      </c>
      <c r="C173" s="17" t="inlineStr">
        <is>
          <t>Finance</t>
        </is>
      </c>
      <c r="D173" s="156" t="n">
        <v>9552</v>
      </c>
      <c r="E173" s="7" t="n">
        <v>48.74</v>
      </c>
      <c r="F173" s="8" t="n">
        <v>0.0027</v>
      </c>
      <c r="G173" s="39" t="n"/>
    </row>
    <row r="174">
      <c r="A174" s="38" t="inlineStr">
        <is>
          <t>Metropolis Healthcare Ltd.</t>
        </is>
      </c>
      <c r="B174" s="17" t="inlineStr">
        <is>
          <t>INE112L01020</t>
        </is>
      </c>
      <c r="C174" s="17" t="inlineStr">
        <is>
          <t>Healthcare Services</t>
        </is>
      </c>
      <c r="D174" s="156" t="n">
        <v>2353</v>
      </c>
      <c r="E174" s="7" t="n">
        <v>47.91</v>
      </c>
      <c r="F174" s="8" t="n">
        <v>0.0027</v>
      </c>
      <c r="G174" s="39" t="n"/>
    </row>
    <row r="175">
      <c r="A175" s="38" t="inlineStr">
        <is>
          <t>Engineers India Ltd.</t>
        </is>
      </c>
      <c r="B175" s="17" t="inlineStr">
        <is>
          <t>INE510A01028</t>
        </is>
      </c>
      <c r="C175" s="17" t="inlineStr">
        <is>
          <t>Construction</t>
        </is>
      </c>
      <c r="D175" s="156" t="n">
        <v>24777</v>
      </c>
      <c r="E175" s="7" t="n">
        <v>47.84</v>
      </c>
      <c r="F175" s="8" t="n">
        <v>0.0027</v>
      </c>
      <c r="G175" s="39" t="n"/>
    </row>
    <row r="176">
      <c r="A176" s="38" t="inlineStr">
        <is>
          <t>Balrampur Chini Mills Ltd.</t>
        </is>
      </c>
      <c r="B176" s="17" t="inlineStr">
        <is>
          <t>INE119A01028</t>
        </is>
      </c>
      <c r="C176" s="17" t="inlineStr">
        <is>
          <t>Agricultural Food &amp; other Products</t>
        </is>
      </c>
      <c r="D176" s="156" t="n">
        <v>10388</v>
      </c>
      <c r="E176" s="7" t="n">
        <v>47.33</v>
      </c>
      <c r="F176" s="8" t="n">
        <v>0.0026</v>
      </c>
      <c r="G176" s="39" t="n"/>
    </row>
    <row r="177">
      <c r="A177" s="38" t="inlineStr">
        <is>
          <t>Transformers And Rectifiers (India) Ltd.</t>
        </is>
      </c>
      <c r="B177" s="17" t="inlineStr">
        <is>
          <t>INE763I01026</t>
        </is>
      </c>
      <c r="C177" s="17" t="inlineStr">
        <is>
          <t>Electrical Equipment</t>
        </is>
      </c>
      <c r="D177" s="156" t="n">
        <v>9689</v>
      </c>
      <c r="E177" s="7" t="n">
        <v>47.14</v>
      </c>
      <c r="F177" s="8" t="n">
        <v>0.0026</v>
      </c>
      <c r="G177" s="39" t="n"/>
    </row>
    <row r="178">
      <c r="A178" s="38" t="inlineStr">
        <is>
          <t>NMDC Steel Ltd.</t>
        </is>
      </c>
      <c r="B178" s="17" t="inlineStr">
        <is>
          <t>INE0NNS01018</t>
        </is>
      </c>
      <c r="C178" s="17" t="inlineStr">
        <is>
          <t>Ferrous Metals</t>
        </is>
      </c>
      <c r="D178" s="156" t="n">
        <v>104271</v>
      </c>
      <c r="E178" s="7" t="n">
        <v>46.78</v>
      </c>
      <c r="F178" s="8" t="n">
        <v>0.0026</v>
      </c>
      <c r="G178" s="39" t="n"/>
    </row>
    <row r="179">
      <c r="A179" s="38" t="inlineStr">
        <is>
          <t>TBO Tek Ltd.</t>
        </is>
      </c>
      <c r="B179" s="17" t="inlineStr">
        <is>
          <t>INE673O01025</t>
        </is>
      </c>
      <c r="C179" s="17" t="inlineStr">
        <is>
          <t>Leisure Services</t>
        </is>
      </c>
      <c r="D179" s="156" t="n">
        <v>3016</v>
      </c>
      <c r="E179" s="7" t="n">
        <v>46</v>
      </c>
      <c r="F179" s="8" t="n">
        <v>0.0026</v>
      </c>
      <c r="G179" s="39" t="n"/>
    </row>
    <row r="180">
      <c r="A180" s="38" t="inlineStr">
        <is>
          <t>Niva Bupa Health Insurance Company Ltd.</t>
        </is>
      </c>
      <c r="B180" s="17" t="inlineStr">
        <is>
          <t>INE995S01015</t>
        </is>
      </c>
      <c r="C180" s="17" t="inlineStr">
        <is>
          <t>Insurance</t>
        </is>
      </c>
      <c r="D180" s="156" t="n">
        <v>55834</v>
      </c>
      <c r="E180" s="7" t="n">
        <v>45.69</v>
      </c>
      <c r="F180" s="8" t="n">
        <v>0.0026</v>
      </c>
      <c r="G180" s="39" t="n"/>
    </row>
    <row r="181">
      <c r="A181" s="38" t="inlineStr">
        <is>
          <t>Alembic Pharmaceuticals Ltd.</t>
        </is>
      </c>
      <c r="B181" s="17" t="inlineStr">
        <is>
          <t>INE901L01018</t>
        </is>
      </c>
      <c r="C181" s="17" t="inlineStr">
        <is>
          <t>Pharmaceuticals &amp; Biotechnology</t>
        </is>
      </c>
      <c r="D181" s="156" t="n">
        <v>5048</v>
      </c>
      <c r="E181" s="7" t="n">
        <v>45.5</v>
      </c>
      <c r="F181" s="8" t="n">
        <v>0.0025</v>
      </c>
      <c r="G181" s="39" t="n"/>
    </row>
    <row r="182">
      <c r="A182" s="38" t="inlineStr">
        <is>
          <t>BASF India Ltd.</t>
        </is>
      </c>
      <c r="B182" s="17" t="inlineStr">
        <is>
          <t>INE373A01013</t>
        </is>
      </c>
      <c r="C182" s="17" t="inlineStr">
        <is>
          <t>Chemicals &amp; Petrochemicals</t>
        </is>
      </c>
      <c r="D182" s="156" t="n">
        <v>1031</v>
      </c>
      <c r="E182" s="7" t="n">
        <v>45.33</v>
      </c>
      <c r="F182" s="8" t="n">
        <v>0.0025</v>
      </c>
      <c r="G182" s="39" t="n"/>
    </row>
    <row r="183">
      <c r="A183" s="38" t="inlineStr">
        <is>
          <t>Elecon Engineering Company Ltd.</t>
        </is>
      </c>
      <c r="B183" s="17" t="inlineStr">
        <is>
          <t>INE205B01031</t>
        </is>
      </c>
      <c r="C183" s="17" t="inlineStr">
        <is>
          <t>Electrical Equipment</t>
        </is>
      </c>
      <c r="D183" s="156" t="n">
        <v>7960</v>
      </c>
      <c r="E183" s="7" t="n">
        <v>45.2</v>
      </c>
      <c r="F183" s="8" t="n">
        <v>0.0025</v>
      </c>
      <c r="G183" s="39" t="n"/>
    </row>
    <row r="184">
      <c r="A184" s="38" t="inlineStr">
        <is>
          <t>Gravita India Ltd.</t>
        </is>
      </c>
      <c r="B184" s="17" t="inlineStr">
        <is>
          <t>INE024L01027</t>
        </is>
      </c>
      <c r="C184" s="17" t="inlineStr">
        <is>
          <t>Minerals &amp; Mining</t>
        </is>
      </c>
      <c r="D184" s="156" t="n">
        <v>2861</v>
      </c>
      <c r="E184" s="7" t="n">
        <v>44.91</v>
      </c>
      <c r="F184" s="8" t="n">
        <v>0.0025</v>
      </c>
      <c r="G184" s="39" t="n"/>
    </row>
    <row r="185">
      <c r="A185" s="38" t="inlineStr">
        <is>
          <t>Gujarat Mineral Development Corporation Ltd.</t>
        </is>
      </c>
      <c r="B185" s="17" t="inlineStr">
        <is>
          <t>INE131A01031</t>
        </is>
      </c>
      <c r="C185" s="17" t="inlineStr">
        <is>
          <t>Minerals &amp; Mining</t>
        </is>
      </c>
      <c r="D185" s="156" t="n">
        <v>7496</v>
      </c>
      <c r="E185" s="7" t="n">
        <v>44.9</v>
      </c>
      <c r="F185" s="8" t="n">
        <v>0.0025</v>
      </c>
      <c r="G185" s="39" t="n"/>
    </row>
    <row r="186">
      <c r="A186" s="38" t="inlineStr">
        <is>
          <t>Sarda Energy &amp; Minerals Ltd.</t>
        </is>
      </c>
      <c r="B186" s="17" t="inlineStr">
        <is>
          <t>INE385C01021</t>
        </is>
      </c>
      <c r="C186" s="17" t="inlineStr">
        <is>
          <t>Ferrous Metals</t>
        </is>
      </c>
      <c r="D186" s="156" t="n">
        <v>8315</v>
      </c>
      <c r="E186" s="7" t="n">
        <v>44.85</v>
      </c>
      <c r="F186" s="8" t="n">
        <v>0.0025</v>
      </c>
      <c r="G186" s="39" t="n"/>
    </row>
    <row r="187">
      <c r="A187" s="38" t="inlineStr">
        <is>
          <t>Century Plyboards (India) Ltd.</t>
        </is>
      </c>
      <c r="B187" s="17" t="inlineStr">
        <is>
          <t>INE348B01021</t>
        </is>
      </c>
      <c r="C187" s="17" t="inlineStr">
        <is>
          <t>Consumer Durables</t>
        </is>
      </c>
      <c r="D187" s="156" t="n">
        <v>5491</v>
      </c>
      <c r="E187" s="7" t="n">
        <v>44.65</v>
      </c>
      <c r="F187" s="8" t="n">
        <v>0.0025</v>
      </c>
      <c r="G187" s="39" t="n"/>
    </row>
    <row r="188">
      <c r="A188" s="38" t="inlineStr">
        <is>
          <t>Kirloskar Brothers Ltd.</t>
        </is>
      </c>
      <c r="B188" s="17" t="inlineStr">
        <is>
          <t>INE732A01036</t>
        </is>
      </c>
      <c r="C188" s="17" t="inlineStr">
        <is>
          <t>Industrial Products</t>
        </is>
      </c>
      <c r="D188" s="156" t="n">
        <v>2288</v>
      </c>
      <c r="E188" s="7" t="n">
        <v>44.15</v>
      </c>
      <c r="F188" s="8" t="n">
        <v>0.0025</v>
      </c>
      <c r="G188" s="39" t="n"/>
    </row>
    <row r="189">
      <c r="A189" s="38" t="inlineStr">
        <is>
          <t>Vijaya Diagnostic Centre Ltd.</t>
        </is>
      </c>
      <c r="B189" s="17" t="inlineStr">
        <is>
          <t>INE043W01024</t>
        </is>
      </c>
      <c r="C189" s="17" t="inlineStr">
        <is>
          <t>Healthcare Services</t>
        </is>
      </c>
      <c r="D189" s="156" t="n">
        <v>4414</v>
      </c>
      <c r="E189" s="7" t="n">
        <v>44.14</v>
      </c>
      <c r="F189" s="8" t="n">
        <v>0.0025</v>
      </c>
      <c r="G189" s="39" t="n"/>
    </row>
    <row r="190">
      <c r="A190" s="38" t="inlineStr">
        <is>
          <t>Schneider Electric Infrastructure Ltd.</t>
        </is>
      </c>
      <c r="B190" s="17" t="inlineStr">
        <is>
          <t>INE839M01018</t>
        </is>
      </c>
      <c r="C190" s="17" t="inlineStr">
        <is>
          <t>Electrical Equipment</t>
        </is>
      </c>
      <c r="D190" s="156" t="n">
        <v>5292</v>
      </c>
      <c r="E190" s="7" t="n">
        <v>43.43</v>
      </c>
      <c r="F190" s="8" t="n">
        <v>0.0024</v>
      </c>
      <c r="G190" s="39" t="n"/>
    </row>
    <row r="191">
      <c r="A191" s="38" t="inlineStr">
        <is>
          <t>Ola Electric Mobility Ltd.</t>
        </is>
      </c>
      <c r="B191" s="17" t="inlineStr">
        <is>
          <t>INE0LXG01040</t>
        </is>
      </c>
      <c r="C191" s="17" t="inlineStr">
        <is>
          <t>Automobiles</t>
        </is>
      </c>
      <c r="D191" s="156" t="n">
        <v>75679</v>
      </c>
      <c r="E191" s="7" t="n">
        <v>43.1</v>
      </c>
      <c r="F191" s="8" t="n">
        <v>0.0024</v>
      </c>
      <c r="G191" s="39" t="n"/>
    </row>
    <row r="192">
      <c r="A192" s="38" t="inlineStr">
        <is>
          <t>Tejas Networks Ltd.</t>
        </is>
      </c>
      <c r="B192" s="17" t="inlineStr">
        <is>
          <t>INE010J01012</t>
        </is>
      </c>
      <c r="C192" s="17" t="inlineStr">
        <is>
          <t>Telecom - Equipment &amp; Accessories</t>
        </is>
      </c>
      <c r="D192" s="156" t="n">
        <v>7323</v>
      </c>
      <c r="E192" s="7" t="n">
        <v>42.87</v>
      </c>
      <c r="F192" s="8" t="n">
        <v>0.0024</v>
      </c>
      <c r="G192" s="39" t="n"/>
    </row>
    <row r="193">
      <c r="A193" s="38" t="inlineStr">
        <is>
          <t>Jindal Saw Ltd.</t>
        </is>
      </c>
      <c r="B193" s="17" t="inlineStr">
        <is>
          <t>INE324A01032</t>
        </is>
      </c>
      <c r="C193" s="17" t="inlineStr">
        <is>
          <t>Industrial Products</t>
        </is>
      </c>
      <c r="D193" s="156" t="n">
        <v>21017</v>
      </c>
      <c r="E193" s="7" t="n">
        <v>42.63</v>
      </c>
      <c r="F193" s="8" t="n">
        <v>0.0024</v>
      </c>
      <c r="G193" s="39" t="n"/>
    </row>
    <row r="194">
      <c r="A194" s="38" t="inlineStr">
        <is>
          <t>The Jammu &amp; Kashmir Bank Ltd.</t>
        </is>
      </c>
      <c r="B194" s="17" t="inlineStr">
        <is>
          <t>INE168A01041</t>
        </is>
      </c>
      <c r="C194" s="17" t="inlineStr">
        <is>
          <t>Banks</t>
        </is>
      </c>
      <c r="D194" s="156" t="n">
        <v>40373</v>
      </c>
      <c r="E194" s="7" t="n">
        <v>42.4</v>
      </c>
      <c r="F194" s="8" t="n">
        <v>0.0024</v>
      </c>
      <c r="G194" s="39" t="n"/>
    </row>
    <row r="195">
      <c r="A195" s="38" t="inlineStr">
        <is>
          <t>Bikaji Foods International Ltd.</t>
        </is>
      </c>
      <c r="B195" s="17" t="inlineStr">
        <is>
          <t>INE00E101023</t>
        </is>
      </c>
      <c r="C195" s="17" t="inlineStr">
        <is>
          <t>Food Products</t>
        </is>
      </c>
      <c r="D195" s="156" t="n">
        <v>5695</v>
      </c>
      <c r="E195" s="7" t="n">
        <v>42.38</v>
      </c>
      <c r="F195" s="8" t="n">
        <v>0.0024</v>
      </c>
      <c r="G195" s="39" t="n"/>
    </row>
    <row r="196">
      <c r="A196" s="38" t="inlineStr">
        <is>
          <t>Aditya Birla Fashion and Retail Ltd.</t>
        </is>
      </c>
      <c r="B196" s="17" t="inlineStr">
        <is>
          <t>INE647O01011</t>
        </is>
      </c>
      <c r="C196" s="17" t="inlineStr">
        <is>
          <t>Retailing</t>
        </is>
      </c>
      <c r="D196" s="156" t="n">
        <v>49025</v>
      </c>
      <c r="E196" s="7" t="n">
        <v>41.42</v>
      </c>
      <c r="F196" s="8" t="n">
        <v>0.0023</v>
      </c>
      <c r="G196" s="39" t="n"/>
    </row>
    <row r="197">
      <c r="A197" s="38" t="inlineStr">
        <is>
          <t>Minda Corporation Ltd.</t>
        </is>
      </c>
      <c r="B197" s="17" t="inlineStr">
        <is>
          <t>INE842C01021</t>
        </is>
      </c>
      <c r="C197" s="17" t="inlineStr">
        <is>
          <t>Auto Components</t>
        </is>
      </c>
      <c r="D197" s="156" t="n">
        <v>7264</v>
      </c>
      <c r="E197" s="7" t="n">
        <v>41.36</v>
      </c>
      <c r="F197" s="8" t="n">
        <v>0.0023</v>
      </c>
      <c r="G197" s="39" t="n"/>
    </row>
    <row r="198">
      <c r="A198" s="38" t="inlineStr">
        <is>
          <t>Jupiter Wagons Ltd.</t>
        </is>
      </c>
      <c r="B198" s="17" t="inlineStr">
        <is>
          <t>INE209L01016</t>
        </is>
      </c>
      <c r="C198" s="17" t="inlineStr">
        <is>
          <t>Industrial Manufacturing</t>
        </is>
      </c>
      <c r="D198" s="156" t="n">
        <v>12281</v>
      </c>
      <c r="E198" s="7" t="n">
        <v>41.21</v>
      </c>
      <c r="F198" s="8" t="n">
        <v>0.0023</v>
      </c>
      <c r="G198" s="39" t="n"/>
    </row>
    <row r="199">
      <c r="A199" s="38" t="inlineStr">
        <is>
          <t>DCM Shriram Ltd.</t>
        </is>
      </c>
      <c r="B199" s="17" t="inlineStr">
        <is>
          <t>INE499A01024</t>
        </is>
      </c>
      <c r="C199" s="17" t="inlineStr">
        <is>
          <t>Diversified</t>
        </is>
      </c>
      <c r="D199" s="156" t="n">
        <v>3580</v>
      </c>
      <c r="E199" s="7" t="n">
        <v>41.09</v>
      </c>
      <c r="F199" s="8" t="n">
        <v>0.0023</v>
      </c>
      <c r="G199" s="39" t="n"/>
    </row>
    <row r="200">
      <c r="A200" s="38" t="inlineStr">
        <is>
          <t>Doms Industries Ltd.</t>
        </is>
      </c>
      <c r="B200" s="17" t="inlineStr">
        <is>
          <t>INE321T01012</t>
        </is>
      </c>
      <c r="C200" s="17" t="inlineStr">
        <is>
          <t>Household Products</t>
        </is>
      </c>
      <c r="D200" s="156" t="n">
        <v>1632</v>
      </c>
      <c r="E200" s="7" t="n">
        <v>40.58</v>
      </c>
      <c r="F200" s="8" t="n">
        <v>0.0023</v>
      </c>
      <c r="G200" s="39" t="n"/>
    </row>
    <row r="201">
      <c r="A201" s="38" t="inlineStr">
        <is>
          <t>Action Construction Equipment Ltd.</t>
        </is>
      </c>
      <c r="B201" s="17" t="inlineStr">
        <is>
          <t>INE731H01025</t>
        </is>
      </c>
      <c r="C201" s="17" t="inlineStr">
        <is>
          <t>Agricultural, Commercial &amp; Construction Vehicles</t>
        </is>
      </c>
      <c r="D201" s="156" t="n">
        <v>3723</v>
      </c>
      <c r="E201" s="7" t="n">
        <v>39.93</v>
      </c>
      <c r="F201" s="8" t="n">
        <v>0.0022</v>
      </c>
      <c r="G201" s="39" t="n"/>
    </row>
    <row r="202">
      <c r="A202" s="38" t="inlineStr">
        <is>
          <t>Happiest Minds Technologies Ltd.</t>
        </is>
      </c>
      <c r="B202" s="17" t="inlineStr">
        <is>
          <t>INE419U01012</t>
        </is>
      </c>
      <c r="C202" s="17" t="inlineStr">
        <is>
          <t>IT - Software</t>
        </is>
      </c>
      <c r="D202" s="156" t="n">
        <v>7418</v>
      </c>
      <c r="E202" s="7" t="n">
        <v>39.38</v>
      </c>
      <c r="F202" s="8" t="n">
        <v>0.0022</v>
      </c>
      <c r="G202" s="39" t="n"/>
    </row>
    <row r="203">
      <c r="A203" s="38" t="inlineStr">
        <is>
          <t>JK Tyre &amp; Industries Ltd.</t>
        </is>
      </c>
      <c r="B203" s="17" t="inlineStr">
        <is>
          <t>INE573A01042</t>
        </is>
      </c>
      <c r="C203" s="17" t="inlineStr">
        <is>
          <t>Auto Components</t>
        </is>
      </c>
      <c r="D203" s="156" t="n">
        <v>10977</v>
      </c>
      <c r="E203" s="7" t="n">
        <v>39.26</v>
      </c>
      <c r="F203" s="8" t="n">
        <v>0.0022</v>
      </c>
      <c r="G203" s="39" t="n"/>
    </row>
    <row r="204">
      <c r="A204" s="38" t="inlineStr">
        <is>
          <t>Jyothy Labs Ltd.</t>
        </is>
      </c>
      <c r="B204" s="17" t="inlineStr">
        <is>
          <t>INE668F01031</t>
        </is>
      </c>
      <c r="C204" s="17" t="inlineStr">
        <is>
          <t>Household Products</t>
        </is>
      </c>
      <c r="D204" s="156" t="n">
        <v>12310</v>
      </c>
      <c r="E204" s="7" t="n">
        <v>38.81</v>
      </c>
      <c r="F204" s="8" t="n">
        <v>0.0022</v>
      </c>
      <c r="G204" s="39" t="n"/>
    </row>
    <row r="205">
      <c r="A205" s="38" t="inlineStr">
        <is>
          <t>HEG Ltd.</t>
        </is>
      </c>
      <c r="B205" s="17" t="inlineStr">
        <is>
          <t>INE545A01024</t>
        </is>
      </c>
      <c r="C205" s="17" t="inlineStr">
        <is>
          <t>Industrial Products</t>
        </is>
      </c>
      <c r="D205" s="156" t="n">
        <v>7615</v>
      </c>
      <c r="E205" s="7" t="n">
        <v>38.45</v>
      </c>
      <c r="F205" s="8" t="n">
        <v>0.0021</v>
      </c>
      <c r="G205" s="39" t="n"/>
    </row>
    <row r="206">
      <c r="A206" s="38" t="inlineStr">
        <is>
          <t>Vardhman Textiles Ltd.</t>
        </is>
      </c>
      <c r="B206" s="17" t="inlineStr">
        <is>
          <t>INE825A01020</t>
        </is>
      </c>
      <c r="C206" s="17" t="inlineStr">
        <is>
          <t>Textiles &amp; Apparels</t>
        </is>
      </c>
      <c r="D206" s="156" t="n">
        <v>9263</v>
      </c>
      <c r="E206" s="7" t="n">
        <v>38.24</v>
      </c>
      <c r="F206" s="8" t="n">
        <v>0.0021</v>
      </c>
      <c r="G206" s="39" t="n"/>
    </row>
    <row r="207">
      <c r="A207" s="38" t="inlineStr">
        <is>
          <t>Vedant Fashions Ltd.</t>
        </is>
      </c>
      <c r="B207" s="17" t="inlineStr">
        <is>
          <t>INE825V01034</t>
        </is>
      </c>
      <c r="C207" s="17" t="inlineStr">
        <is>
          <t>Retailing</t>
        </is>
      </c>
      <c r="D207" s="156" t="n">
        <v>5520</v>
      </c>
      <c r="E207" s="7" t="n">
        <v>38.1</v>
      </c>
      <c r="F207" s="8" t="n">
        <v>0.0021</v>
      </c>
      <c r="G207" s="39" t="n"/>
    </row>
    <row r="208">
      <c r="A208" s="38" t="inlineStr">
        <is>
          <t>Signatureglobal (India) Ltd.</t>
        </is>
      </c>
      <c r="B208" s="17" t="inlineStr">
        <is>
          <t>INE903U01023</t>
        </is>
      </c>
      <c r="C208" s="17" t="inlineStr">
        <is>
          <t>Realty</t>
        </is>
      </c>
      <c r="D208" s="156" t="n">
        <v>3548</v>
      </c>
      <c r="E208" s="7" t="n">
        <v>37.4</v>
      </c>
      <c r="F208" s="8" t="n">
        <v>0.0021</v>
      </c>
      <c r="G208" s="39" t="n"/>
    </row>
    <row r="209">
      <c r="A209" s="38" t="inlineStr">
        <is>
          <t>R R Kabel Ltd.</t>
        </is>
      </c>
      <c r="B209" s="17" t="inlineStr">
        <is>
          <t>INE777K01022</t>
        </is>
      </c>
      <c r="C209" s="17" t="inlineStr">
        <is>
          <t>Industrial Products</t>
        </is>
      </c>
      <c r="D209" s="156" t="n">
        <v>2944</v>
      </c>
      <c r="E209" s="7" t="n">
        <v>37.14</v>
      </c>
      <c r="F209" s="8" t="n">
        <v>0.0021</v>
      </c>
      <c r="G209" s="39" t="n"/>
    </row>
    <row r="210">
      <c r="A210" s="38" t="inlineStr">
        <is>
          <t>Praj Industries Ltd.</t>
        </is>
      </c>
      <c r="B210" s="17" t="inlineStr">
        <is>
          <t>INE074A01025</t>
        </is>
      </c>
      <c r="C210" s="17" t="inlineStr">
        <is>
          <t>Industrial Manufacturing</t>
        </is>
      </c>
      <c r="D210" s="156" t="n">
        <v>11152</v>
      </c>
      <c r="E210" s="7" t="n">
        <v>36.8</v>
      </c>
      <c r="F210" s="8" t="n">
        <v>0.0021</v>
      </c>
      <c r="G210" s="39" t="n"/>
    </row>
    <row r="211">
      <c r="A211" s="38" t="inlineStr">
        <is>
          <t>Caplin Point Laboratories Ltd.</t>
        </is>
      </c>
      <c r="B211" s="17" t="inlineStr">
        <is>
          <t>INE475E01026</t>
        </is>
      </c>
      <c r="C211" s="17" t="inlineStr">
        <is>
          <t>Pharmaceuticals &amp; Biotechnology</t>
        </is>
      </c>
      <c r="D211" s="156" t="n">
        <v>1825</v>
      </c>
      <c r="E211" s="7" t="n">
        <v>35.88</v>
      </c>
      <c r="F211" s="8" t="n">
        <v>0.002</v>
      </c>
      <c r="G211" s="39" t="n"/>
    </row>
    <row r="212">
      <c r="A212" s="38" t="inlineStr">
        <is>
          <t>SBFC Finance Ltd.</t>
        </is>
      </c>
      <c r="B212" s="17" t="inlineStr">
        <is>
          <t>INE423Y01016</t>
        </is>
      </c>
      <c r="C212" s="17" t="inlineStr">
        <is>
          <t>Finance</t>
        </is>
      </c>
      <c r="D212" s="156" t="n">
        <v>33812</v>
      </c>
      <c r="E212" s="7" t="n">
        <v>35.84</v>
      </c>
      <c r="F212" s="8" t="n">
        <v>0.002</v>
      </c>
      <c r="G212" s="39" t="n"/>
    </row>
    <row r="213">
      <c r="A213" s="38" t="inlineStr">
        <is>
          <t>Valor Estate Ltd.</t>
        </is>
      </c>
      <c r="B213" s="17" t="inlineStr">
        <is>
          <t>INE879I01012</t>
        </is>
      </c>
      <c r="C213" s="17" t="inlineStr">
        <is>
          <t>Leisure Services</t>
        </is>
      </c>
      <c r="D213" s="156" t="n">
        <v>22129</v>
      </c>
      <c r="E213" s="7" t="n">
        <v>35.79</v>
      </c>
      <c r="F213" s="8" t="n">
        <v>0.002</v>
      </c>
      <c r="G213" s="39" t="n"/>
    </row>
    <row r="214">
      <c r="A214" s="38" t="inlineStr">
        <is>
          <t>BLS International Services Ltd.</t>
        </is>
      </c>
      <c r="B214" s="17" t="inlineStr">
        <is>
          <t>INE153T01027</t>
        </is>
      </c>
      <c r="C214" s="17" t="inlineStr">
        <is>
          <t>Leisure Services</t>
        </is>
      </c>
      <c r="D214" s="156" t="n">
        <v>10960</v>
      </c>
      <c r="E214" s="7" t="n">
        <v>35.32</v>
      </c>
      <c r="F214" s="8" t="n">
        <v>0.002</v>
      </c>
      <c r="G214" s="39" t="n"/>
    </row>
    <row r="215">
      <c r="A215" s="38" t="inlineStr">
        <is>
          <t>Dr Agarwal's Health Care Ltd.</t>
        </is>
      </c>
      <c r="B215" s="17" t="inlineStr">
        <is>
          <t>INE943P01029</t>
        </is>
      </c>
      <c r="C215" s="17" t="inlineStr">
        <is>
          <t>Healthcare Services</t>
        </is>
      </c>
      <c r="D215" s="156" t="n">
        <v>6913</v>
      </c>
      <c r="E215" s="7" t="n">
        <v>35.07</v>
      </c>
      <c r="F215" s="8" t="n">
        <v>0.002</v>
      </c>
      <c r="G215" s="39" t="n"/>
    </row>
    <row r="216">
      <c r="A216" s="38" t="inlineStr">
        <is>
          <t>Honasa Consumer Ltd.</t>
        </is>
      </c>
      <c r="B216" s="17" t="inlineStr">
        <is>
          <t>INE0J5401028</t>
        </is>
      </c>
      <c r="C216" s="17" t="inlineStr">
        <is>
          <t>Personal Products</t>
        </is>
      </c>
      <c r="D216" s="156" t="n">
        <v>12443</v>
      </c>
      <c r="E216" s="7" t="n">
        <v>34.95</v>
      </c>
      <c r="F216" s="8" t="n">
        <v>0.002</v>
      </c>
      <c r="G216" s="39" t="n"/>
    </row>
    <row r="217">
      <c r="A217" s="38" t="inlineStr">
        <is>
          <t>Shipping Corporation Of India Ltd.</t>
        </is>
      </c>
      <c r="B217" s="17" t="inlineStr">
        <is>
          <t>INE109A01011</t>
        </is>
      </c>
      <c r="C217" s="17" t="inlineStr">
        <is>
          <t>Transport Services</t>
        </is>
      </c>
      <c r="D217" s="156" t="n">
        <v>15285</v>
      </c>
      <c r="E217" s="7" t="n">
        <v>34.04</v>
      </c>
      <c r="F217" s="8" t="n">
        <v>0.0019</v>
      </c>
      <c r="G217" s="39" t="n"/>
    </row>
    <row r="218">
      <c r="A218" s="38" t="inlineStr">
        <is>
          <t>Graphite India Ltd.</t>
        </is>
      </c>
      <c r="B218" s="17" t="inlineStr">
        <is>
          <t>INE371A01025</t>
        </is>
      </c>
      <c r="C218" s="17" t="inlineStr">
        <is>
          <t>Industrial Products</t>
        </is>
      </c>
      <c r="D218" s="156" t="n">
        <v>6030</v>
      </c>
      <c r="E218" s="7" t="n">
        <v>33.49</v>
      </c>
      <c r="F218" s="8" t="n">
        <v>0.0019</v>
      </c>
      <c r="G218" s="39" t="n"/>
    </row>
    <row r="219">
      <c r="A219" s="38" t="inlineStr">
        <is>
          <t>Central Bank of India</t>
        </is>
      </c>
      <c r="B219" s="17" t="inlineStr">
        <is>
          <t>INE483A01010</t>
        </is>
      </c>
      <c r="C219" s="17" t="inlineStr">
        <is>
          <t>Banks</t>
        </is>
      </c>
      <c r="D219" s="156" t="n">
        <v>88130</v>
      </c>
      <c r="E219" s="7" t="n">
        <v>33.3</v>
      </c>
      <c r="F219" s="8" t="n">
        <v>0.0019</v>
      </c>
      <c r="G219" s="39" t="n"/>
    </row>
    <row r="220">
      <c r="A220" s="38" t="inlineStr">
        <is>
          <t>Chennai Petroleum Corporation Ltd.</t>
        </is>
      </c>
      <c r="B220" s="17" t="inlineStr">
        <is>
          <t>INE178A01016</t>
        </is>
      </c>
      <c r="C220" s="17" t="inlineStr">
        <is>
          <t>Petroleum Products</t>
        </is>
      </c>
      <c r="D220" s="156" t="n">
        <v>4361</v>
      </c>
      <c r="E220" s="7" t="n">
        <v>33.05</v>
      </c>
      <c r="F220" s="8" t="n">
        <v>0.0018</v>
      </c>
      <c r="G220" s="39" t="n"/>
    </row>
    <row r="221">
      <c r="A221" s="38" t="inlineStr">
        <is>
          <t>Welspun Living Ltd.</t>
        </is>
      </c>
      <c r="B221" s="17" t="inlineStr">
        <is>
          <t>INE192B01031</t>
        </is>
      </c>
      <c r="C221" s="17" t="inlineStr">
        <is>
          <t>Textiles &amp; Apparels</t>
        </is>
      </c>
      <c r="D221" s="156" t="n">
        <v>28743</v>
      </c>
      <c r="E221" s="7" t="n">
        <v>32.97</v>
      </c>
      <c r="F221" s="8" t="n">
        <v>0.0018</v>
      </c>
      <c r="G221" s="39" t="n"/>
    </row>
    <row r="222">
      <c r="A222" s="38" t="inlineStr">
        <is>
          <t>Sun TV Network Ltd.</t>
        </is>
      </c>
      <c r="B222" s="17" t="inlineStr">
        <is>
          <t>INE424H01027</t>
        </is>
      </c>
      <c r="C222" s="17" t="inlineStr">
        <is>
          <t>Entertainment</t>
        </is>
      </c>
      <c r="D222" s="156" t="n">
        <v>6195</v>
      </c>
      <c r="E222" s="7" t="n">
        <v>32.43</v>
      </c>
      <c r="F222" s="8" t="n">
        <v>0.0018</v>
      </c>
      <c r="G222" s="39" t="n"/>
    </row>
    <row r="223">
      <c r="A223" s="38" t="inlineStr">
        <is>
          <t>IFCI Ltd.</t>
        </is>
      </c>
      <c r="B223" s="17" t="inlineStr">
        <is>
          <t>INE039A01010</t>
        </is>
      </c>
      <c r="C223" s="17" t="inlineStr">
        <is>
          <t>Finance</t>
        </is>
      </c>
      <c r="D223" s="156" t="n">
        <v>59546</v>
      </c>
      <c r="E223" s="7" t="n">
        <v>32.18</v>
      </c>
      <c r="F223" s="8" t="n">
        <v>0.0018</v>
      </c>
      <c r="G223" s="39" t="n"/>
    </row>
    <row r="224">
      <c r="A224" s="38" t="inlineStr">
        <is>
          <t>Cera Sanitaryware Ltd.</t>
        </is>
      </c>
      <c r="B224" s="17" t="inlineStr">
        <is>
          <t>INE739E01017</t>
        </is>
      </c>
      <c r="C224" s="17" t="inlineStr">
        <is>
          <t>Consumer Durables</t>
        </is>
      </c>
      <c r="D224" s="156" t="n">
        <v>522</v>
      </c>
      <c r="E224" s="7" t="n">
        <v>32.17</v>
      </c>
      <c r="F224" s="8" t="n">
        <v>0.0018</v>
      </c>
      <c r="G224" s="39" t="n"/>
    </row>
    <row r="225">
      <c r="A225" s="38" t="inlineStr">
        <is>
          <t>Trident Ltd.</t>
        </is>
      </c>
      <c r="B225" s="17" t="inlineStr">
        <is>
          <t>INE064C01022</t>
        </is>
      </c>
      <c r="C225" s="17" t="inlineStr">
        <is>
          <t>Textiles &amp; Apparels</t>
        </is>
      </c>
      <c r="D225" s="156" t="n">
        <v>112999</v>
      </c>
      <c r="E225" s="7" t="n">
        <v>31.83</v>
      </c>
      <c r="F225" s="8" t="n">
        <v>0.0018</v>
      </c>
      <c r="G225" s="39" t="n"/>
    </row>
    <row r="226">
      <c r="A226" s="38" t="inlineStr">
        <is>
          <t>Saregama India Ltd.</t>
        </is>
      </c>
      <c r="B226" s="17" t="inlineStr">
        <is>
          <t>INE979A01025</t>
        </is>
      </c>
      <c r="C226" s="17" t="inlineStr">
        <is>
          <t>Entertainment</t>
        </is>
      </c>
      <c r="D226" s="156" t="n">
        <v>6776</v>
      </c>
      <c r="E226" s="7" t="n">
        <v>31.79</v>
      </c>
      <c r="F226" s="8" t="n">
        <v>0.0018</v>
      </c>
      <c r="G226" s="39" t="n"/>
    </row>
    <row r="227">
      <c r="A227" s="38" t="inlineStr">
        <is>
          <t>International Gemmological Inst Ind Ltd.</t>
        </is>
      </c>
      <c r="B227" s="17" t="inlineStr">
        <is>
          <t>INE0Q9301021</t>
        </is>
      </c>
      <c r="C227" s="17" t="inlineStr">
        <is>
          <t>Commercial Services &amp; Supplies</t>
        </is>
      </c>
      <c r="D227" s="156" t="n">
        <v>9190</v>
      </c>
      <c r="E227" s="7" t="n">
        <v>31.71</v>
      </c>
      <c r="F227" s="8" t="n">
        <v>0.0018</v>
      </c>
      <c r="G227" s="39" t="n"/>
    </row>
    <row r="228">
      <c r="A228" s="38" t="inlineStr">
        <is>
          <t>Blue Dart Express Ltd.</t>
        </is>
      </c>
      <c r="B228" s="17" t="inlineStr">
        <is>
          <t>INE233B01017</t>
        </is>
      </c>
      <c r="C228" s="17" t="inlineStr">
        <is>
          <t>Transport Services</t>
        </is>
      </c>
      <c r="D228" s="156" t="n">
        <v>535</v>
      </c>
      <c r="E228" s="7" t="n">
        <v>30.51</v>
      </c>
      <c r="F228" s="8" t="n">
        <v>0.0017</v>
      </c>
      <c r="G228" s="39" t="n"/>
    </row>
    <row r="229">
      <c r="A229" s="38" t="inlineStr">
        <is>
          <t>RITES LTD.</t>
        </is>
      </c>
      <c r="B229" s="17" t="inlineStr">
        <is>
          <t>INE320J01015</t>
        </is>
      </c>
      <c r="C229" s="17" t="inlineStr">
        <is>
          <t>Construction</t>
        </is>
      </c>
      <c r="D229" s="156" t="n">
        <v>12122</v>
      </c>
      <c r="E229" s="7" t="n">
        <v>29.82</v>
      </c>
      <c r="F229" s="8" t="n">
        <v>0.0017</v>
      </c>
      <c r="G229" s="39" t="n"/>
    </row>
    <row r="230">
      <c r="A230" s="38" t="inlineStr">
        <is>
          <t>RailTel Corporation of India Ltd.</t>
        </is>
      </c>
      <c r="B230" s="17" t="inlineStr">
        <is>
          <t>INE0DD101019</t>
        </is>
      </c>
      <c r="C230" s="17" t="inlineStr">
        <is>
          <t>Telecom - Services</t>
        </is>
      </c>
      <c r="D230" s="156" t="n">
        <v>7906</v>
      </c>
      <c r="E230" s="7" t="n">
        <v>29.43</v>
      </c>
      <c r="F230" s="8" t="n">
        <v>0.0016</v>
      </c>
      <c r="G230" s="39" t="n"/>
    </row>
    <row r="231">
      <c r="A231" s="38" t="inlineStr">
        <is>
          <t>Emcure Pharmaceuticals Ltd.</t>
        </is>
      </c>
      <c r="B231" s="17" t="inlineStr">
        <is>
          <t>INE168P01015</t>
        </is>
      </c>
      <c r="C231" s="17" t="inlineStr">
        <is>
          <t>Pharmaceuticals &amp; Biotechnology</t>
        </is>
      </c>
      <c r="D231" s="156" t="n">
        <v>2271</v>
      </c>
      <c r="E231" s="7" t="n">
        <v>29.07</v>
      </c>
      <c r="F231" s="8" t="n">
        <v>0.0016</v>
      </c>
      <c r="G231" s="39" t="n"/>
    </row>
    <row r="232">
      <c r="A232" s="38" t="inlineStr">
        <is>
          <t>Bombay Burmah Trading Corporation Ltd.</t>
        </is>
      </c>
      <c r="B232" s="17" t="inlineStr">
        <is>
          <t>INE050A01025</t>
        </is>
      </c>
      <c r="C232" s="17" t="inlineStr">
        <is>
          <t>Food Products</t>
        </is>
      </c>
      <c r="D232" s="156" t="n">
        <v>1567</v>
      </c>
      <c r="E232" s="7" t="n">
        <v>27.7</v>
      </c>
      <c r="F232" s="8" t="n">
        <v>0.0015</v>
      </c>
      <c r="G232" s="39" t="n"/>
    </row>
    <row r="233">
      <c r="A233" s="38" t="inlineStr">
        <is>
          <t>Godrej Agrovet Ltd.</t>
        </is>
      </c>
      <c r="B233" s="17" t="inlineStr">
        <is>
          <t>INE850D01014</t>
        </is>
      </c>
      <c r="C233" s="17" t="inlineStr">
        <is>
          <t>Food Products</t>
        </is>
      </c>
      <c r="D233" s="156" t="n">
        <v>3967</v>
      </c>
      <c r="E233" s="7" t="n">
        <v>27.38</v>
      </c>
      <c r="F233" s="8" t="n">
        <v>0.0015</v>
      </c>
      <c r="G233" s="39" t="n"/>
    </row>
    <row r="234">
      <c r="A234" s="38" t="inlineStr">
        <is>
          <t>Akzo Nobel India Ltd.</t>
        </is>
      </c>
      <c r="B234" s="17" t="inlineStr">
        <is>
          <t>INE133A01011</t>
        </is>
      </c>
      <c r="C234" s="17" t="inlineStr">
        <is>
          <t>Consumer Durables</t>
        </is>
      </c>
      <c r="D234" s="156" t="n">
        <v>818</v>
      </c>
      <c r="E234" s="7" t="n">
        <v>27.07</v>
      </c>
      <c r="F234" s="8" t="n">
        <v>0.0015</v>
      </c>
      <c r="G234" s="39" t="n"/>
    </row>
    <row r="235">
      <c r="A235" s="38" t="inlineStr">
        <is>
          <t>Latent View Analytics Ltd.</t>
        </is>
      </c>
      <c r="B235" s="17" t="inlineStr">
        <is>
          <t>INE0I7C01011</t>
        </is>
      </c>
      <c r="C235" s="17" t="inlineStr">
        <is>
          <t>IT - Software</t>
        </is>
      </c>
      <c r="D235" s="156" t="n">
        <v>6504</v>
      </c>
      <c r="E235" s="7" t="n">
        <v>26.57</v>
      </c>
      <c r="F235" s="8" t="n">
        <v>0.0015</v>
      </c>
      <c r="G235" s="39" t="n"/>
    </row>
    <row r="236">
      <c r="A236" s="38" t="inlineStr">
        <is>
          <t>KSB Ltd.</t>
        </is>
      </c>
      <c r="B236" s="17" t="inlineStr">
        <is>
          <t>INE999A01023</t>
        </is>
      </c>
      <c r="C236" s="17" t="inlineStr">
        <is>
          <t>Industrial Products</t>
        </is>
      </c>
      <c r="D236" s="156" t="n">
        <v>3227</v>
      </c>
      <c r="E236" s="7" t="n">
        <v>26.51</v>
      </c>
      <c r="F236" s="8" t="n">
        <v>0.0015</v>
      </c>
      <c r="G236" s="39" t="n"/>
    </row>
    <row r="237">
      <c r="A237" s="38" t="inlineStr">
        <is>
          <t>Aegis Vopak Terminals Ltd.</t>
        </is>
      </c>
      <c r="B237" s="17" t="inlineStr">
        <is>
          <t>INE0INX01018</t>
        </is>
      </c>
      <c r="C237" s="17" t="inlineStr">
        <is>
          <t>Oil</t>
        </is>
      </c>
      <c r="D237" s="156" t="n">
        <v>10168</v>
      </c>
      <c r="E237" s="7" t="n">
        <v>26.49</v>
      </c>
      <c r="F237" s="8" t="n">
        <v>0.0015</v>
      </c>
      <c r="G237" s="39" t="n"/>
    </row>
    <row r="238">
      <c r="A238" s="38" t="inlineStr">
        <is>
          <t>ITI Ltd.</t>
        </is>
      </c>
      <c r="B238" s="17" t="inlineStr">
        <is>
          <t>INE248A01017</t>
        </is>
      </c>
      <c r="C238" s="17" t="inlineStr">
        <is>
          <t>Telecom - Equipment &amp; Accessories</t>
        </is>
      </c>
      <c r="D238" s="156" t="n">
        <v>8695</v>
      </c>
      <c r="E238" s="7" t="n">
        <v>26.22</v>
      </c>
      <c r="F238" s="8" t="n">
        <v>0.0015</v>
      </c>
      <c r="G238" s="39" t="n"/>
    </row>
    <row r="239">
      <c r="A239" s="38" t="inlineStr">
        <is>
          <t>Nuvoco Vistas Corporation Ltd.</t>
        </is>
      </c>
      <c r="B239" s="17" t="inlineStr">
        <is>
          <t>INE118D01016</t>
        </is>
      </c>
      <c r="C239" s="17" t="inlineStr">
        <is>
          <t>Cement &amp; Cement Products</t>
        </is>
      </c>
      <c r="D239" s="156" t="n">
        <v>6171</v>
      </c>
      <c r="E239" s="7" t="n">
        <v>25.89</v>
      </c>
      <c r="F239" s="8" t="n">
        <v>0.0014</v>
      </c>
      <c r="G239" s="39" t="n"/>
    </row>
    <row r="240">
      <c r="A240" s="38" t="inlineStr">
        <is>
          <t>Triveni Engineering &amp; Industries Ltd.</t>
        </is>
      </c>
      <c r="B240" s="17" t="inlineStr">
        <is>
          <t>INE256C01024</t>
        </is>
      </c>
      <c r="C240" s="17" t="inlineStr">
        <is>
          <t>Agricultural Food &amp; other Products</t>
        </is>
      </c>
      <c r="D240" s="156" t="n">
        <v>7732</v>
      </c>
      <c r="E240" s="7" t="n">
        <v>25.79</v>
      </c>
      <c r="F240" s="8" t="n">
        <v>0.0014</v>
      </c>
      <c r="G240" s="39" t="n"/>
    </row>
    <row r="241">
      <c r="A241" s="38" t="inlineStr">
        <is>
          <t>C.E. Info Systems Ltd.</t>
        </is>
      </c>
      <c r="B241" s="17" t="inlineStr">
        <is>
          <t>INE0BV301023</t>
        </is>
      </c>
      <c r="C241" s="17" t="inlineStr">
        <is>
          <t>IT - Software</t>
        </is>
      </c>
      <c r="D241" s="156" t="n">
        <v>1548</v>
      </c>
      <c r="E241" s="7" t="n">
        <v>25.53</v>
      </c>
      <c r="F241" s="8" t="n">
        <v>0.0014</v>
      </c>
      <c r="G241" s="39" t="n"/>
    </row>
    <row r="242">
      <c r="A242" s="38" t="inlineStr">
        <is>
          <t>Acme Solar Holdings Ltd.</t>
        </is>
      </c>
      <c r="B242" s="17" t="inlineStr">
        <is>
          <t>INE622W01025</t>
        </is>
      </c>
      <c r="C242" s="17" t="inlineStr">
        <is>
          <t>Power</t>
        </is>
      </c>
      <c r="D242" s="156" t="n">
        <v>9119</v>
      </c>
      <c r="E242" s="7" t="n">
        <v>25.26</v>
      </c>
      <c r="F242" s="8" t="n">
        <v>0.0014</v>
      </c>
      <c r="G242" s="39" t="n"/>
    </row>
    <row r="243">
      <c r="A243" s="38" t="inlineStr">
        <is>
          <t>Tata Teleservices (Maharashtra) Ltd.</t>
        </is>
      </c>
      <c r="B243" s="17" t="inlineStr">
        <is>
          <t>INE517B01013</t>
        </is>
      </c>
      <c r="C243" s="17" t="inlineStr">
        <is>
          <t>Telecom - Services</t>
        </is>
      </c>
      <c r="D243" s="156" t="n">
        <v>45473</v>
      </c>
      <c r="E243" s="7" t="n">
        <v>25.02</v>
      </c>
      <c r="F243" s="8" t="n">
        <v>0.0014</v>
      </c>
      <c r="G243" s="39" t="n"/>
    </row>
    <row r="244">
      <c r="A244" s="38" t="inlineStr">
        <is>
          <t>Jbm Auto Ltd.</t>
        </is>
      </c>
      <c r="B244" s="17" t="inlineStr">
        <is>
          <t>INE927D01051</t>
        </is>
      </c>
      <c r="C244" s="17" t="inlineStr">
        <is>
          <t>Auto Components</t>
        </is>
      </c>
      <c r="D244" s="156" t="n">
        <v>3646</v>
      </c>
      <c r="E244" s="7" t="n">
        <v>24.44</v>
      </c>
      <c r="F244" s="8" t="n">
        <v>0.0014</v>
      </c>
      <c r="G244" s="39" t="n"/>
    </row>
    <row r="245">
      <c r="A245" s="38" t="inlineStr">
        <is>
          <t>RHI Magnesita India Ltd.</t>
        </is>
      </c>
      <c r="B245" s="17" t="inlineStr">
        <is>
          <t>INE743M01012</t>
        </is>
      </c>
      <c r="C245" s="17" t="inlineStr">
        <is>
          <t>Industrial Products</t>
        </is>
      </c>
      <c r="D245" s="156" t="n">
        <v>5485</v>
      </c>
      <c r="E245" s="7" t="n">
        <v>24.18</v>
      </c>
      <c r="F245" s="8" t="n">
        <v>0.0014</v>
      </c>
      <c r="G245" s="39" t="n"/>
    </row>
    <row r="246">
      <c r="A246" s="38" t="inlineStr">
        <is>
          <t>Alkyl Amines Chemicals Ltd.</t>
        </is>
      </c>
      <c r="B246" s="17" t="inlineStr">
        <is>
          <t>INE150B01039</t>
        </is>
      </c>
      <c r="C246" s="17" t="inlineStr">
        <is>
          <t>Chemicals &amp; Petrochemicals</t>
        </is>
      </c>
      <c r="D246" s="156" t="n">
        <v>1253</v>
      </c>
      <c r="E246" s="7" t="n">
        <v>23.98</v>
      </c>
      <c r="F246" s="8" t="n">
        <v>0.0013</v>
      </c>
      <c r="G246" s="39" t="n"/>
    </row>
    <row r="247">
      <c r="A247" s="38" t="inlineStr">
        <is>
          <t>INOX India Limited</t>
        </is>
      </c>
      <c r="B247" s="17" t="inlineStr">
        <is>
          <t>INE616N01034</t>
        </is>
      </c>
      <c r="C247" s="17" t="inlineStr">
        <is>
          <t>Industrial Products</t>
        </is>
      </c>
      <c r="D247" s="156" t="n">
        <v>2035</v>
      </c>
      <c r="E247" s="7" t="n">
        <v>23.97</v>
      </c>
      <c r="F247" s="8" t="n">
        <v>0.0013</v>
      </c>
      <c r="G247" s="39" t="n"/>
    </row>
    <row r="248">
      <c r="A248" s="38" t="inlineStr">
        <is>
          <t>Clean Science and Technology Ltd.</t>
        </is>
      </c>
      <c r="B248" s="17" t="inlineStr">
        <is>
          <t>INE227W01023</t>
        </is>
      </c>
      <c r="C248" s="17" t="inlineStr">
        <is>
          <t>Chemicals &amp; Petrochemicals</t>
        </is>
      </c>
      <c r="D248" s="156" t="n">
        <v>2034</v>
      </c>
      <c r="E248" s="7" t="n">
        <v>22.35</v>
      </c>
      <c r="F248" s="8" t="n">
        <v>0.0012</v>
      </c>
      <c r="G248" s="39" t="n"/>
    </row>
    <row r="249">
      <c r="A249" s="38" t="inlineStr">
        <is>
          <t>Maharashtra Seamless Ltd.</t>
        </is>
      </c>
      <c r="B249" s="17" t="inlineStr">
        <is>
          <t>INE271B01025</t>
        </is>
      </c>
      <c r="C249" s="17" t="inlineStr">
        <is>
          <t>Industrial Products</t>
        </is>
      </c>
      <c r="D249" s="156" t="n">
        <v>3685</v>
      </c>
      <c r="E249" s="7" t="n">
        <v>22.03</v>
      </c>
      <c r="F249" s="8" t="n">
        <v>0.0012</v>
      </c>
      <c r="G249" s="39" t="n"/>
    </row>
    <row r="250">
      <c r="A250" s="38" t="inlineStr">
        <is>
          <t>Campus Activewear Ltd.</t>
        </is>
      </c>
      <c r="B250" s="17" t="inlineStr">
        <is>
          <t>INE278Y01022</t>
        </is>
      </c>
      <c r="C250" s="17" t="inlineStr">
        <is>
          <t>Consumer Durables</t>
        </is>
      </c>
      <c r="D250" s="156" t="n">
        <v>7721</v>
      </c>
      <c r="E250" s="7" t="n">
        <v>20.82</v>
      </c>
      <c r="F250" s="8" t="n">
        <v>0.0012</v>
      </c>
      <c r="G250" s="39" t="n"/>
    </row>
    <row r="251">
      <c r="A251" s="38" t="inlineStr">
        <is>
          <t>Alok Industries Ltd.</t>
        </is>
      </c>
      <c r="B251" s="17" t="inlineStr">
        <is>
          <t>INE270A01029</t>
        </is>
      </c>
      <c r="C251" s="17" t="inlineStr">
        <is>
          <t>Textiles &amp; Apparels</t>
        </is>
      </c>
      <c r="D251" s="156" t="n">
        <v>112342</v>
      </c>
      <c r="E251" s="7" t="n">
        <v>19.46</v>
      </c>
      <c r="F251" s="8" t="n">
        <v>0.0011</v>
      </c>
      <c r="G251" s="39" t="n"/>
    </row>
    <row r="252">
      <c r="A252" s="38" t="inlineStr">
        <is>
          <t>Rashtriya Chemicals and Fertilizers Ltd.</t>
        </is>
      </c>
      <c r="B252" s="17" t="inlineStr">
        <is>
          <t>INE027A01015</t>
        </is>
      </c>
      <c r="C252" s="17" t="inlineStr">
        <is>
          <t>Fertilizers &amp; Agrochemicals</t>
        </is>
      </c>
      <c r="D252" s="156" t="n">
        <v>12499</v>
      </c>
      <c r="E252" s="7" t="n">
        <v>18.23</v>
      </c>
      <c r="F252" s="8" t="n">
        <v>0.001</v>
      </c>
      <c r="G252" s="39" t="n"/>
    </row>
    <row r="253">
      <c r="A253" s="38" t="inlineStr">
        <is>
          <t>Schloss Bangalore Ltd.</t>
        </is>
      </c>
      <c r="B253" s="17" t="inlineStr">
        <is>
          <t>INE0AQ201015</t>
        </is>
      </c>
      <c r="C253" s="17" t="inlineStr">
        <is>
          <t>Leisure Services</t>
        </is>
      </c>
      <c r="D253" s="156" t="n">
        <v>4130</v>
      </c>
      <c r="E253" s="7" t="n">
        <v>17.06</v>
      </c>
      <c r="F253" s="8" t="n">
        <v>0.001</v>
      </c>
      <c r="G253" s="39" t="n"/>
    </row>
    <row r="254">
      <c r="A254" s="38" t="inlineStr">
        <is>
          <t>The India Cements Ltd.</t>
        </is>
      </c>
      <c r="B254" s="17" t="inlineStr">
        <is>
          <t>INE383A01012</t>
        </is>
      </c>
      <c r="C254" s="17" t="inlineStr">
        <is>
          <t>Cement &amp; Cement Products</t>
        </is>
      </c>
      <c r="D254" s="156" t="n">
        <v>4404</v>
      </c>
      <c r="E254" s="7" t="n">
        <v>16.91</v>
      </c>
      <c r="F254" s="8" t="n">
        <v>0.0009</v>
      </c>
      <c r="G254" s="39" t="n"/>
    </row>
    <row r="255">
      <c r="A255" s="38" t="inlineStr">
        <is>
          <t>Mangalore Refinery &amp; Petrochemicals Ltd.</t>
        </is>
      </c>
      <c r="B255" s="17" t="inlineStr">
        <is>
          <t>INE103A01014</t>
        </is>
      </c>
      <c r="C255" s="17" t="inlineStr">
        <is>
          <t>Petroleum Products</t>
        </is>
      </c>
      <c r="D255" s="156" t="n">
        <v>11461</v>
      </c>
      <c r="E255" s="7" t="n">
        <v>15.22</v>
      </c>
      <c r="F255" s="8" t="n">
        <v>0.0009</v>
      </c>
      <c r="G255" s="39" t="n"/>
    </row>
    <row r="256">
      <c r="A256" s="38" t="inlineStr">
        <is>
          <t>Ventive Hospitality Ltd.</t>
        </is>
      </c>
      <c r="B256" s="17" t="inlineStr">
        <is>
          <t>INE781S01027</t>
        </is>
      </c>
      <c r="C256" s="17" t="inlineStr">
        <is>
          <t>Leisure Services</t>
        </is>
      </c>
      <c r="D256" s="156" t="n">
        <v>2133</v>
      </c>
      <c r="E256" s="7" t="n">
        <v>14.86</v>
      </c>
      <c r="F256" s="8" t="n">
        <v>0.0008</v>
      </c>
      <c r="G256" s="39" t="n"/>
    </row>
    <row r="257">
      <c r="A257" s="38" t="inlineStr">
        <is>
          <t>Blue Jet Healthcare Ltd.</t>
        </is>
      </c>
      <c r="B257" s="17" t="inlineStr">
        <is>
          <t>INE0KBH01020</t>
        </is>
      </c>
      <c r="C257" s="17" t="inlineStr">
        <is>
          <t>Pharmaceuticals &amp; Biotechnology</t>
        </is>
      </c>
      <c r="D257" s="156" t="n">
        <v>2161</v>
      </c>
      <c r="E257" s="7" t="n">
        <v>13.62</v>
      </c>
      <c r="F257" s="8" t="n">
        <v>0.0008</v>
      </c>
      <c r="G257" s="39" t="n"/>
    </row>
    <row r="258">
      <c r="A258" s="38" t="inlineStr">
        <is>
          <t>Akums Drugs And Pharmaceuticals Ltd.</t>
        </is>
      </c>
      <c r="B258" s="17" t="inlineStr">
        <is>
          <t>INE09XN01023</t>
        </is>
      </c>
      <c r="C258" s="17" t="inlineStr">
        <is>
          <t>Pharmaceuticals &amp; Biotechnology</t>
        </is>
      </c>
      <c r="D258" s="156" t="n">
        <v>2483</v>
      </c>
      <c r="E258" s="7" t="n">
        <v>10.96</v>
      </c>
      <c r="F258" s="8" t="n">
        <v>0.0005999999999999999</v>
      </c>
      <c r="G258" s="39" t="n"/>
    </row>
    <row r="259">
      <c r="A259" s="38" t="inlineStr">
        <is>
          <t>MMTC Ltd.</t>
        </is>
      </c>
      <c r="B259" s="17" t="inlineStr">
        <is>
          <t>INE123F01029</t>
        </is>
      </c>
      <c r="C259" s="17" t="inlineStr">
        <is>
          <t>Commercial Services &amp; Supplies</t>
        </is>
      </c>
      <c r="D259" s="156" t="n">
        <v>13687</v>
      </c>
      <c r="E259" s="7" t="n">
        <v>8.859999999999999</v>
      </c>
      <c r="F259" s="8" t="n">
        <v>0.0005</v>
      </c>
      <c r="G259" s="39" t="n"/>
    </row>
    <row r="260">
      <c r="A260" s="38" t="inlineStr">
        <is>
          <t>Advent Hotels International Private Ltd.</t>
        </is>
      </c>
      <c r="B260" s="17" t="inlineStr">
        <is>
          <t>INE28GN01010</t>
        </is>
      </c>
      <c r="C260" s="17" t="inlineStr">
        <is>
          <t>Leisure Services</t>
        </is>
      </c>
      <c r="D260" s="156" t="n">
        <v>1857</v>
      </c>
      <c r="E260" s="7" t="n">
        <v>4.97</v>
      </c>
      <c r="F260" s="8" t="n">
        <v>0.0003</v>
      </c>
      <c r="G260" s="39" t="n"/>
    </row>
    <row r="261">
      <c r="A261" s="40" t="inlineStr">
        <is>
          <t>Sub Total</t>
        </is>
      </c>
      <c r="B261" s="18" t="n"/>
      <c r="C261" s="18" t="n"/>
      <c r="D261" s="157" t="n"/>
      <c r="E261" s="20">
        <f>SUM(E10:E260)</f>
        <v/>
      </c>
      <c r="F261" s="99">
        <f>SUM(F10:F260)</f>
        <v/>
      </c>
      <c r="G261" s="41" t="n"/>
    </row>
    <row r="262">
      <c r="A262" s="38" t="n"/>
      <c r="B262" s="17" t="n"/>
      <c r="C262" s="17" t="n"/>
      <c r="D262" s="156" t="n"/>
      <c r="E262" s="7" t="n"/>
      <c r="F262" s="8" t="n"/>
      <c r="G262" s="39" t="n"/>
    </row>
    <row r="263">
      <c r="A263" s="90" t="inlineStr">
        <is>
          <t>TOTAL</t>
        </is>
      </c>
      <c r="B263" s="145" t="n"/>
      <c r="C263" s="145" t="n"/>
      <c r="D263" s="158" t="n"/>
      <c r="E263" s="20" t="n">
        <v>17776.7</v>
      </c>
      <c r="F263" s="21" t="n">
        <v>0.9928</v>
      </c>
      <c r="G263" s="41" t="n"/>
    </row>
    <row r="264">
      <c r="A264" s="38" t="n"/>
      <c r="B264" s="17" t="n"/>
      <c r="C264" s="17" t="n"/>
      <c r="D264" s="156" t="n"/>
      <c r="E264" s="7" t="n"/>
      <c r="F264" s="8" t="n"/>
      <c r="G264" s="39" t="n"/>
    </row>
    <row r="265">
      <c r="A265" s="38" t="n"/>
      <c r="B265" s="17" t="n"/>
      <c r="C265" s="17" t="n"/>
      <c r="D265" s="156" t="n"/>
      <c r="E265" s="7" t="n"/>
      <c r="F265" s="8" t="n"/>
      <c r="G265" s="39" t="n"/>
    </row>
    <row r="266">
      <c r="A266" s="40" t="inlineStr">
        <is>
          <t>TREPS / Reverse Repo</t>
        </is>
      </c>
      <c r="B266" s="17" t="n"/>
      <c r="C266" s="17" t="n"/>
      <c r="D266" s="156" t="n"/>
      <c r="E266" s="7" t="n"/>
      <c r="F266" s="8" t="n"/>
      <c r="G266" s="39" t="n"/>
    </row>
    <row r="267">
      <c r="A267" s="38" t="inlineStr">
        <is>
          <t>Clearing Corporation of India Ltd.</t>
        </is>
      </c>
      <c r="B267" s="17" t="n"/>
      <c r="C267" s="17" t="n"/>
      <c r="D267" s="156" t="n"/>
      <c r="E267" s="7" t="n">
        <v>731.89</v>
      </c>
      <c r="F267" s="8" t="n">
        <v>0.0409</v>
      </c>
      <c r="G267" s="39" t="n">
        <v>0.05471</v>
      </c>
    </row>
    <row r="268">
      <c r="A268" s="40" t="inlineStr">
        <is>
          <t>Sub Total</t>
        </is>
      </c>
      <c r="B268" s="18" t="n"/>
      <c r="C268" s="18" t="n"/>
      <c r="D268" s="157" t="n"/>
      <c r="E268" s="20" t="n">
        <v>731.89</v>
      </c>
      <c r="F268" s="21" t="n">
        <v>0.0409</v>
      </c>
      <c r="G268" s="41" t="n"/>
    </row>
    <row r="269">
      <c r="A269" s="38" t="n"/>
      <c r="B269" s="17" t="n"/>
      <c r="C269" s="17" t="n"/>
      <c r="D269" s="156" t="n"/>
      <c r="E269" s="7" t="n"/>
      <c r="F269" s="8" t="n"/>
      <c r="G269" s="39" t="n"/>
    </row>
    <row r="270">
      <c r="A270" s="42" t="inlineStr">
        <is>
          <t>TOTAL</t>
        </is>
      </c>
      <c r="B270" s="145" t="n"/>
      <c r="C270" s="145" t="n"/>
      <c r="D270" s="158" t="n"/>
      <c r="E270" s="20" t="n">
        <v>731.89</v>
      </c>
      <c r="F270" s="21" t="n">
        <v>0.0409</v>
      </c>
      <c r="G270" s="41" t="n"/>
    </row>
    <row r="271">
      <c r="A271" s="38" t="inlineStr">
        <is>
          <t>Accrued Interest</t>
        </is>
      </c>
      <c r="B271" s="17" t="n"/>
      <c r="C271" s="17" t="n"/>
      <c r="D271" s="156" t="n"/>
      <c r="E271" s="7" t="n">
        <v>0.1097033</v>
      </c>
      <c r="F271" s="59" t="inlineStr">
        <is>
          <t>$0.00%</t>
        </is>
      </c>
      <c r="G271" s="39" t="n"/>
    </row>
    <row r="272">
      <c r="A272" s="38" t="inlineStr">
        <is>
          <t>Net Receivables/(Payables)</t>
        </is>
      </c>
      <c r="B272" s="17" t="n"/>
      <c r="C272" s="17" t="n"/>
      <c r="D272" s="156" t="n"/>
      <c r="E272" s="159" t="n">
        <v>-619.2397033</v>
      </c>
      <c r="F272" s="160" t="n">
        <v>-0.033706</v>
      </c>
      <c r="G272" s="39" t="n">
        <v>0.05471</v>
      </c>
    </row>
    <row r="273">
      <c r="A273" s="45" t="inlineStr">
        <is>
          <t>GRAND TOTAL</t>
        </is>
      </c>
      <c r="B273" s="19" t="n"/>
      <c r="C273" s="19" t="n"/>
      <c r="D273" s="161" t="n"/>
      <c r="E273" s="14" t="n">
        <v>17889.46</v>
      </c>
      <c r="F273" s="15" t="n">
        <v>1</v>
      </c>
      <c r="G273" s="46" t="n"/>
    </row>
    <row r="274">
      <c r="A274" s="29" t="n"/>
      <c r="G274" s="30" t="n"/>
    </row>
    <row r="275">
      <c r="A275" s="47" t="inlineStr">
        <is>
          <t xml:space="preserve">$ Less than 0.01% of Net Asset Value </t>
        </is>
      </c>
      <c r="G275" s="30" t="n"/>
    </row>
    <row r="276">
      <c r="A276" s="29" t="n"/>
      <c r="G276" s="30" t="n"/>
    </row>
    <row r="277">
      <c r="A277" s="47" t="inlineStr">
        <is>
          <t>Notes:</t>
        </is>
      </c>
      <c r="G277" s="30" t="n"/>
    </row>
    <row r="278">
      <c r="A278" s="48" t="inlineStr">
        <is>
          <t>1. Security in default beyond its maturiy date</t>
        </is>
      </c>
      <c r="B278" s="49" t="inlineStr">
        <is>
          <t>NIL</t>
        </is>
      </c>
      <c r="G278" s="30" t="n"/>
    </row>
    <row r="279">
      <c r="A279" s="29" t="inlineStr">
        <is>
          <t>2. Net Asset Value (Rs. per unit)</t>
        </is>
      </c>
      <c r="G279" s="30" t="n"/>
    </row>
    <row r="280">
      <c r="A280" s="29" t="inlineStr">
        <is>
          <t>Plan /option (Face Value 10)</t>
        </is>
      </c>
      <c r="B280" s="49" t="inlineStr">
        <is>
          <t>As on</t>
        </is>
      </c>
      <c r="C280" s="49" t="inlineStr">
        <is>
          <t>As on</t>
        </is>
      </c>
      <c r="G280" s="30" t="n"/>
    </row>
    <row r="281">
      <c r="A281" s="29" t="n"/>
      <c r="B281" s="50" t="n">
        <v>45747</v>
      </c>
      <c r="C281" s="50" t="n">
        <v>45930</v>
      </c>
      <c r="G281" s="30" t="n"/>
    </row>
    <row r="282">
      <c r="A282" s="29" t="inlineStr">
        <is>
          <t>Direct Plan  Growth Option</t>
        </is>
      </c>
      <c r="B282" t="n">
        <v>15.6616</v>
      </c>
      <c r="C282" t="n">
        <v>17.3527</v>
      </c>
      <c r="G282" s="51" t="n"/>
    </row>
    <row r="283">
      <c r="A283" s="29" t="inlineStr">
        <is>
          <t>Direct Plan IDCW Option</t>
        </is>
      </c>
      <c r="B283" t="n">
        <v>15.6621</v>
      </c>
      <c r="C283" t="n">
        <v>17.3532</v>
      </c>
      <c r="G283" s="51" t="n"/>
    </row>
    <row r="284">
      <c r="A284" s="29" t="inlineStr">
        <is>
          <t>Regular Plan  Growth Option</t>
        </is>
      </c>
      <c r="B284" t="n">
        <v>15.4094</v>
      </c>
      <c r="C284" t="n">
        <v>17.0185</v>
      </c>
      <c r="G284" s="51" t="n"/>
    </row>
    <row r="285">
      <c r="A285" s="29" t="inlineStr">
        <is>
          <t>Regular Plan IDCW Option</t>
        </is>
      </c>
      <c r="B285" t="n">
        <v>15.4093</v>
      </c>
      <c r="C285" t="n">
        <v>17.0184</v>
      </c>
      <c r="G285" s="51" t="n"/>
    </row>
    <row r="286">
      <c r="A286" s="29" t="n"/>
      <c r="G286" s="51" t="n"/>
    </row>
    <row r="287">
      <c r="A287" s="29" t="inlineStr">
        <is>
          <t xml:space="preserve">3. Total Dividend (Net) declared during the half year period </t>
        </is>
      </c>
      <c r="B287" s="49" t="inlineStr">
        <is>
          <t>NIL</t>
        </is>
      </c>
      <c r="G287" s="30" t="n"/>
    </row>
    <row r="288">
      <c r="A288" s="29" t="inlineStr">
        <is>
          <t>4. Bonus was declared during the half year period</t>
        </is>
      </c>
      <c r="B288" s="49" t="inlineStr">
        <is>
          <t>NIL</t>
        </is>
      </c>
      <c r="G288" s="30" t="n"/>
    </row>
    <row r="289">
      <c r="A289" s="48" t="inlineStr">
        <is>
          <t>5. Investment in Repo of Corporate Debt Securities as at September 30, 2025</t>
        </is>
      </c>
      <c r="B289" s="49" t="inlineStr">
        <is>
          <t>NIL</t>
        </is>
      </c>
      <c r="G289" s="30" t="n"/>
    </row>
    <row r="290">
      <c r="A290" s="48" t="inlineStr">
        <is>
          <t>6. Investment in foreign securities/ADRs/GDRs as at September 30,2025</t>
        </is>
      </c>
      <c r="B290" s="49" t="inlineStr">
        <is>
          <t>NIL</t>
        </is>
      </c>
      <c r="G290" s="30" t="n"/>
    </row>
    <row r="291">
      <c r="A291" s="29" t="inlineStr">
        <is>
          <t>7. Portfolio Turnover Ratio</t>
        </is>
      </c>
      <c r="B291" s="52" t="n">
        <v>0.3345</v>
      </c>
      <c r="G291" s="30" t="n"/>
    </row>
    <row r="292" ht="29" customHeight="1">
      <c r="A292" s="48" t="inlineStr">
        <is>
          <t>8. Total gross exposure to derivative instruments (excluding reversed positions) as at September 30, 2025 (Rs. in Lakhs)</t>
        </is>
      </c>
      <c r="B292" s="49" t="inlineStr">
        <is>
          <t>NIL</t>
        </is>
      </c>
      <c r="G292" s="30" t="n"/>
    </row>
    <row r="293" ht="29" customHeight="1">
      <c r="A293" s="48" t="inlineStr">
        <is>
          <t>9. Margin Deposits includes Margin money placed on derivatives other than margin money placed with bank</t>
        </is>
      </c>
      <c r="B293" s="49" t="inlineStr">
        <is>
          <t>NIL</t>
        </is>
      </c>
      <c r="G293" s="30" t="n"/>
    </row>
    <row r="294">
      <c r="A294" s="48" t="inlineStr">
        <is>
          <t>10. Value of investment made by other schemes under same management (Rs. In Lakhs)</t>
        </is>
      </c>
      <c r="B294" s="49" t="inlineStr">
        <is>
          <t>NIL</t>
        </is>
      </c>
      <c r="G294" s="30" t="n"/>
    </row>
    <row r="295">
      <c r="A295" s="48" t="inlineStr">
        <is>
          <t>11. Number of instance of deviation In valuation of securities</t>
        </is>
      </c>
      <c r="B295" s="49" t="inlineStr">
        <is>
          <t>NIL</t>
        </is>
      </c>
      <c r="G295" s="30" t="n"/>
    </row>
    <row r="296" ht="15" customHeight="1" thickBot="1">
      <c r="A296" s="54" t="inlineStr">
        <is>
          <t>12. Total value and percentage of illiquid equity shares / securities</t>
        </is>
      </c>
      <c r="B296" s="55" t="inlineStr">
        <is>
          <t>NIL</t>
        </is>
      </c>
      <c r="C296" s="56" t="n"/>
      <c r="D296" s="56" t="n"/>
      <c r="E296" s="56" t="n"/>
      <c r="F296" s="56" t="n"/>
      <c r="G296" s="57" t="n"/>
    </row>
    <row r="298" ht="70" customHeight="1">
      <c r="A298" s="177" t="inlineStr">
        <is>
          <t>Scheme Name</t>
        </is>
      </c>
      <c r="B298" s="177" t="inlineStr">
        <is>
          <t>Risk- O - Meter</t>
        </is>
      </c>
      <c r="C298" s="177" t="inlineStr">
        <is>
          <t>Benchmark of the Scheme</t>
        </is>
      </c>
      <c r="D298" s="177" t="inlineStr">
        <is>
          <t>Benchmark Risk-o-meter</t>
        </is>
      </c>
    </row>
    <row r="299" ht="70" customHeight="1">
      <c r="A299" s="177" t="inlineStr">
        <is>
          <t>Edelweiss NIFTY Smallcap 250 Index Fund</t>
        </is>
      </c>
      <c r="B299" s="177" t="n"/>
      <c r="C299" s="177" t="inlineStr">
        <is>
          <t>Nifty Smallcap 250 - TRI</t>
        </is>
      </c>
      <c r="D299" s="177" t="n"/>
      <c r="E299" t="inlineStr"/>
    </row>
  </sheetData>
  <mergeCells count="2">
    <mergeCell ref="A3:G3"/>
    <mergeCell ref="A4:G4"/>
  </mergeCells>
  <pageMargins left="0.7" right="0.7" top="0.75" bottom="0.75" header="0.3" footer="0.3"/>
  <pageSetup orientation="portrait" horizontalDpi="300" verticalDpi="300"/>
  <drawing xmlns:r="http://schemas.openxmlformats.org/officeDocument/2006/relationships" r:id="rId1"/>
</worksheet>
</file>

<file path=xl/worksheets/sheet65.xml><?xml version="1.0" encoding="utf-8"?>
<worksheet xmlns="http://schemas.openxmlformats.org/spreadsheetml/2006/main">
  <sheetPr>
    <outlinePr summaryBelow="1" summaryRight="1"/>
    <pageSetUpPr/>
  </sheetPr>
  <dimension ref="A1:J47"/>
  <sheetViews>
    <sheetView showGridLines="0" workbookViewId="0">
      <pane ySplit="6" topLeftCell="A7" activePane="bottomLeft" state="frozen"/>
      <selection activeCell="A7" sqref="A7"/>
      <selection pane="bottomLeft" activeCell="A7" sqref="A7"/>
    </sheetView>
  </sheetViews>
  <sheetFormatPr baseColWidth="8" defaultRowHeight="14.5"/>
  <cols>
    <col width="64.54296875" customWidth="1" min="1" max="1"/>
    <col width="22" customWidth="1" min="2" max="2"/>
    <col width="26.7265625" customWidth="1" min="3" max="3"/>
    <col width="22" customWidth="1" min="4" max="4"/>
    <col width="16.453125" customWidth="1" min="5" max="5"/>
    <col width="22" customWidth="1" min="6" max="6"/>
    <col width="6.1796875" bestFit="1" customWidth="1" style="2" min="7" max="7"/>
    <col width="9.1796875" customWidth="1" style="72" min="9" max="9"/>
    <col width="9.1796875" customWidth="1" style="2" min="10" max="10"/>
    <col width="70.26953125" bestFit="1" customWidth="1" min="12" max="12"/>
    <col width="10.81640625" bestFit="1" customWidth="1" min="13" max="13"/>
    <col width="10.54296875" bestFit="1" customWidth="1" min="14" max="14"/>
    <col width="12" bestFit="1" customWidth="1" min="15" max="15"/>
    <col width="12.54296875" customWidth="1" min="16" max="16"/>
  </cols>
  <sheetData>
    <row r="1">
      <c r="A1" s="85" t="inlineStr">
        <is>
          <t>Edelweiss Mutual Fund</t>
        </is>
      </c>
    </row>
    <row r="2" ht="29.5" customHeight="1" thickBot="1">
      <c r="A2" s="86" t="inlineStr">
        <is>
          <t xml:space="preserve">Edelweiss House, 10th Floor, Off. C.S.T. Road, Kalina, Santacruz (E), Mumbai 400098, Maharashtra  </t>
        </is>
      </c>
    </row>
    <row r="3" ht="36.75" customHeight="1">
      <c r="A3" s="148" t="inlineStr">
        <is>
          <t>PORTFOLIO STATEMENT OF EDELWEISS GOLD ETF FUND AS ON SEPTEMBER 30, 2025</t>
        </is>
      </c>
      <c r="B3" s="149" t="n"/>
      <c r="C3" s="149" t="n"/>
      <c r="D3" s="149" t="n"/>
      <c r="E3" s="149" t="n"/>
      <c r="F3" s="149" t="n"/>
      <c r="G3" s="150" t="n"/>
      <c r="H3" s="28">
        <f>HYPERLINK("[EDEL_HY Portfolio 30-Sep-2025 Final.xlsx]Index!A1","Index")</f>
        <v/>
      </c>
    </row>
    <row r="4" ht="19.5" customHeight="1">
      <c r="A4" s="151" t="inlineStr">
        <is>
          <t>(An open ended exchange traded fund replicating/tracking domestic prices of Gold)</t>
        </is>
      </c>
      <c r="G4" s="51" t="n"/>
    </row>
    <row r="5">
      <c r="A5" s="29" t="n"/>
      <c r="G5" s="30" t="n"/>
    </row>
    <row r="6" ht="48" customHeight="1">
      <c r="A6" s="31" t="inlineStr">
        <is>
          <t>Name of the Instrument</t>
        </is>
      </c>
      <c r="B6" s="32" t="inlineStr">
        <is>
          <t>ISIN</t>
        </is>
      </c>
      <c r="C6" s="32" t="inlineStr">
        <is>
          <t>Rating/Industry</t>
        </is>
      </c>
      <c r="D6" s="152" t="inlineStr">
        <is>
          <t>Quantity</t>
        </is>
      </c>
      <c r="E6" s="34" t="inlineStr">
        <is>
          <t>Market/Fair Value(Rs. In Lacs)</t>
        </is>
      </c>
      <c r="F6" s="34" t="inlineStr">
        <is>
          <t>% to Net Assets</t>
        </is>
      </c>
      <c r="G6" s="35" t="inlineStr">
        <is>
          <t>YIELD</t>
        </is>
      </c>
    </row>
    <row r="7">
      <c r="A7" s="87" t="n"/>
      <c r="B7" s="16" t="n"/>
      <c r="C7" s="16" t="n"/>
      <c r="D7" s="153" t="n"/>
      <c r="E7" s="154" t="n"/>
      <c r="F7" s="155" t="n"/>
      <c r="G7" s="37" t="n"/>
    </row>
    <row r="8">
      <c r="A8" s="88" t="n"/>
      <c r="B8" s="17" t="n"/>
      <c r="C8" s="17" t="n"/>
      <c r="D8" s="156" t="n"/>
      <c r="E8" s="7" t="n"/>
      <c r="F8" s="8" t="n"/>
      <c r="G8" s="39" t="n"/>
    </row>
    <row r="9">
      <c r="A9" s="89" t="inlineStr">
        <is>
          <t>Equity &amp; Equity related</t>
        </is>
      </c>
      <c r="B9" s="17" t="n"/>
      <c r="C9" s="17" t="n"/>
      <c r="D9" s="156" t="n"/>
      <c r="E9" s="7" t="inlineStr">
        <is>
          <t>NIL</t>
        </is>
      </c>
      <c r="F9" s="8" t="inlineStr">
        <is>
          <t>NIL</t>
        </is>
      </c>
      <c r="G9" s="39" t="n"/>
    </row>
    <row r="10">
      <c r="A10" s="90" t="inlineStr">
        <is>
          <t>TOTAL</t>
        </is>
      </c>
      <c r="B10" s="145" t="n"/>
      <c r="C10" s="145" t="n"/>
      <c r="D10" s="158" t="n"/>
      <c r="E10" s="20">
        <f>+E7</f>
        <v/>
      </c>
      <c r="F10" s="21">
        <f>+F7</f>
        <v/>
      </c>
      <c r="G10" s="39" t="n"/>
    </row>
    <row r="11">
      <c r="A11" s="89" t="n"/>
      <c r="B11" s="18" t="n"/>
      <c r="C11" s="18" t="n"/>
      <c r="D11" s="157" t="n"/>
      <c r="E11" s="24" t="n"/>
      <c r="F11" s="10" t="n"/>
      <c r="G11" s="39" t="n"/>
    </row>
    <row r="12">
      <c r="A12" s="89" t="inlineStr">
        <is>
          <t>Others</t>
        </is>
      </c>
      <c r="B12" s="18" t="n"/>
      <c r="C12" s="18" t="n"/>
      <c r="D12" s="157" t="n"/>
      <c r="E12" s="24" t="n"/>
      <c r="F12" s="10" t="n"/>
      <c r="G12" s="39" t="n"/>
    </row>
    <row r="13">
      <c r="A13" s="89" t="inlineStr">
        <is>
          <t xml:space="preserve">a) Gold </t>
        </is>
      </c>
      <c r="B13" s="18" t="n"/>
      <c r="C13" s="18" t="n"/>
      <c r="D13" s="157" t="n"/>
      <c r="E13" s="24" t="n"/>
      <c r="F13" s="10" t="n"/>
      <c r="G13" s="39" t="n"/>
    </row>
    <row r="14">
      <c r="A14" s="91" t="inlineStr">
        <is>
          <t>Gold</t>
        </is>
      </c>
      <c r="B14" s="17" t="inlineStr">
        <is>
          <t>IDIA00500001</t>
        </is>
      </c>
      <c r="C14" s="18" t="n"/>
      <c r="D14" s="156" t="n">
        <v>400</v>
      </c>
      <c r="E14" s="24" t="n">
        <v>45904.4</v>
      </c>
      <c r="F14" s="10" t="n">
        <v>0.9769</v>
      </c>
      <c r="G14" s="39" t="n"/>
      <c r="H14" s="2" t="n"/>
    </row>
    <row r="15">
      <c r="A15" s="90" t="inlineStr">
        <is>
          <t>TOTAL</t>
        </is>
      </c>
      <c r="B15" s="145" t="n"/>
      <c r="C15" s="145" t="n"/>
      <c r="D15" s="158" t="n"/>
      <c r="E15" s="20">
        <f>SUM(E14)</f>
        <v/>
      </c>
      <c r="F15" s="21">
        <f>SUM(F14)</f>
        <v/>
      </c>
      <c r="G15" s="39" t="n"/>
      <c r="J15" s="53" t="n"/>
    </row>
    <row r="16">
      <c r="A16" s="38" t="n"/>
      <c r="B16" s="17" t="n"/>
      <c r="C16" s="17" t="n"/>
      <c r="D16" s="156" t="n"/>
      <c r="E16" s="7" t="n"/>
      <c r="F16" s="8" t="n"/>
      <c r="G16" s="39" t="n"/>
    </row>
    <row r="17">
      <c r="A17" s="40" t="inlineStr">
        <is>
          <t>TREPS / Reverse Repo</t>
        </is>
      </c>
      <c r="B17" s="17" t="n"/>
      <c r="C17" s="17" t="n"/>
      <c r="D17" s="156" t="n"/>
      <c r="E17" s="7" t="n"/>
      <c r="F17" s="8" t="n"/>
      <c r="G17" s="39" t="n"/>
    </row>
    <row r="18">
      <c r="A18" s="38" t="inlineStr">
        <is>
          <t>Clearing Corporation of India Ltd.</t>
        </is>
      </c>
      <c r="B18" s="17" t="n"/>
      <c r="C18" s="17" t="n"/>
      <c r="D18" s="156" t="n"/>
      <c r="E18" s="7" t="n">
        <v>34.99</v>
      </c>
      <c r="F18" s="8" t="n">
        <v>0.000745</v>
      </c>
      <c r="G18" s="39" t="n">
        <v>0.05471</v>
      </c>
    </row>
    <row r="19">
      <c r="A19" s="40" t="inlineStr">
        <is>
          <t>Sub Total</t>
        </is>
      </c>
      <c r="B19" s="18" t="n"/>
      <c r="C19" s="18" t="n"/>
      <c r="D19" s="157" t="n"/>
      <c r="E19" s="20" t="n">
        <v>34.99</v>
      </c>
      <c r="F19" s="21" t="n">
        <v>0.0007</v>
      </c>
      <c r="G19" s="41" t="n"/>
      <c r="H19" s="2" t="n"/>
      <c r="J19" s="53" t="n"/>
    </row>
    <row r="20">
      <c r="A20" s="38" t="n"/>
      <c r="B20" s="17" t="n"/>
      <c r="C20" s="17" t="n"/>
      <c r="D20" s="156" t="n"/>
      <c r="E20" s="7" t="n"/>
      <c r="F20" s="8" t="n"/>
      <c r="G20" s="39" t="n"/>
    </row>
    <row r="21">
      <c r="A21" s="42" t="inlineStr">
        <is>
          <t>TOTAL</t>
        </is>
      </c>
      <c r="B21" s="145" t="n"/>
      <c r="C21" s="145" t="n"/>
      <c r="D21" s="158" t="n"/>
      <c r="E21" s="20" t="n">
        <v>34.99</v>
      </c>
      <c r="F21" s="21" t="n">
        <v>0.0007</v>
      </c>
      <c r="G21" s="41" t="n"/>
    </row>
    <row r="22">
      <c r="A22" s="38" t="inlineStr">
        <is>
          <t>Accrued Interest</t>
        </is>
      </c>
      <c r="B22" s="17" t="n"/>
      <c r="C22" s="17" t="n"/>
      <c r="D22" s="156" t="n"/>
      <c r="E22" s="7" t="n">
        <v>0.01</v>
      </c>
      <c r="F22" s="59" t="inlineStr">
        <is>
          <t>$0.00%</t>
        </is>
      </c>
      <c r="G22" s="39" t="n"/>
      <c r="H22" s="53" t="n"/>
      <c r="J22" s="53" t="n"/>
    </row>
    <row r="23">
      <c r="A23" s="38" t="inlineStr">
        <is>
          <t>Net Receivables/(Payables)</t>
        </is>
      </c>
      <c r="B23" s="17" t="n"/>
      <c r="C23" s="17" t="n"/>
      <c r="D23" s="156" t="n"/>
      <c r="E23" s="7" t="n">
        <v>1049.234</v>
      </c>
      <c r="F23" s="8" t="n">
        <v>0.0224</v>
      </c>
      <c r="G23" s="39" t="n">
        <v>0.05471</v>
      </c>
      <c r="J23" s="53" t="n"/>
    </row>
    <row r="24">
      <c r="A24" s="45" t="inlineStr">
        <is>
          <t>GRAND TOTAL</t>
        </is>
      </c>
      <c r="B24" s="19" t="n"/>
      <c r="C24" s="19" t="n"/>
      <c r="D24" s="161" t="n"/>
      <c r="E24" s="14" t="n">
        <v>46988.63</v>
      </c>
      <c r="F24" s="15" t="n">
        <v>1</v>
      </c>
      <c r="G24" s="46" t="n"/>
    </row>
    <row r="25">
      <c r="A25" s="29" t="n"/>
      <c r="E25" s="53" t="n"/>
      <c r="F25" s="2" t="n"/>
      <c r="G25" s="30" t="n"/>
    </row>
    <row r="26">
      <c r="A26" s="47" t="inlineStr">
        <is>
          <t xml:space="preserve">$ Less than 0.01% of Net Asset Value </t>
        </is>
      </c>
      <c r="G26" s="30" t="n"/>
    </row>
    <row r="27">
      <c r="A27" s="47" t="n"/>
      <c r="G27" s="30" t="n"/>
    </row>
    <row r="28">
      <c r="A28" s="47" t="inlineStr">
        <is>
          <t>Notes:</t>
        </is>
      </c>
      <c r="G28" s="30" t="n"/>
    </row>
    <row r="29">
      <c r="A29" s="48" t="inlineStr">
        <is>
          <t>1. Security in default beyond its maturiy date</t>
        </is>
      </c>
      <c r="B29" s="49" t="inlineStr">
        <is>
          <t>NIL</t>
        </is>
      </c>
      <c r="G29" s="30" t="n"/>
    </row>
    <row r="30">
      <c r="A30" s="29" t="inlineStr">
        <is>
          <t>2. Net Asset Value (Rs. per unit)</t>
        </is>
      </c>
      <c r="G30" s="30" t="n"/>
    </row>
    <row r="31">
      <c r="A31" s="29" t="inlineStr">
        <is>
          <t>Plan /option (Face Value 10)</t>
        </is>
      </c>
      <c r="B31" s="49" t="inlineStr">
        <is>
          <t>As on</t>
        </is>
      </c>
      <c r="C31" s="49" t="inlineStr">
        <is>
          <t>As on</t>
        </is>
      </c>
      <c r="G31" s="30" t="n"/>
    </row>
    <row r="32">
      <c r="A32" s="29" t="n"/>
      <c r="B32" s="50" t="n">
        <v>45747</v>
      </c>
      <c r="C32" s="50" t="n">
        <v>45930</v>
      </c>
      <c r="G32" s="30" t="n"/>
    </row>
    <row r="33">
      <c r="A33" s="29" t="inlineStr">
        <is>
          <t>Regular Plan  Growth Option</t>
        </is>
      </c>
      <c r="B33" t="n">
        <v>91.48779999999999</v>
      </c>
      <c r="C33" t="n">
        <v>115.3162</v>
      </c>
      <c r="G33" s="30" t="n"/>
    </row>
    <row r="34">
      <c r="A34" s="29" t="n"/>
      <c r="G34" s="30" t="n"/>
    </row>
    <row r="35">
      <c r="A35" s="29" t="inlineStr">
        <is>
          <t xml:space="preserve">3. Total Dividend (Net) declared during the half year period </t>
        </is>
      </c>
      <c r="B35" s="49" t="inlineStr">
        <is>
          <t>NIL</t>
        </is>
      </c>
      <c r="G35" s="30" t="n"/>
    </row>
    <row r="36">
      <c r="A36" s="29" t="inlineStr">
        <is>
          <t>4. Bonus was declared during the half year period</t>
        </is>
      </c>
      <c r="B36" s="49" t="inlineStr">
        <is>
          <t>NIL</t>
        </is>
      </c>
      <c r="G36" s="30" t="n"/>
    </row>
    <row r="37" ht="13.5" customHeight="1">
      <c r="A37" s="48" t="inlineStr">
        <is>
          <t>5. Investment in Repo of Corporate Debt Securities as at September 30, 2025</t>
        </is>
      </c>
      <c r="B37" s="49" t="inlineStr">
        <is>
          <t>NIL</t>
        </is>
      </c>
      <c r="G37" s="30" t="n"/>
    </row>
    <row r="38">
      <c r="A38" s="48" t="inlineStr">
        <is>
          <t>6. Investment in foreign securities/ADRs/GDRs as at September 30,2025</t>
        </is>
      </c>
      <c r="B38" s="49" t="inlineStr">
        <is>
          <t>NIL</t>
        </is>
      </c>
      <c r="G38" s="30" t="n"/>
    </row>
    <row r="39">
      <c r="A39" s="29" t="inlineStr">
        <is>
          <t>7. Portfolio Turnover Ratio</t>
        </is>
      </c>
      <c r="B39" s="53" t="n">
        <v>0</v>
      </c>
      <c r="G39" s="30" t="n"/>
    </row>
    <row r="40" ht="29" customHeight="1">
      <c r="A40" s="48" t="inlineStr">
        <is>
          <t>8. Total gross exposure to derivative instruments (excluding reversed positions) as at September 30, 2025 (Rs. in Lakhs)</t>
        </is>
      </c>
      <c r="B40" s="49" t="inlineStr">
        <is>
          <t>NIL</t>
        </is>
      </c>
      <c r="G40" s="30" t="n"/>
    </row>
    <row r="41" ht="29" customHeight="1">
      <c r="A41" s="48" t="inlineStr">
        <is>
          <t>9. Margin Deposits includes Margin money placed on derivatives other than margin money placed with bank</t>
        </is>
      </c>
      <c r="B41" s="49" t="inlineStr">
        <is>
          <t>NIL</t>
        </is>
      </c>
      <c r="G41" s="30" t="n"/>
    </row>
    <row r="42" ht="29" customHeight="1">
      <c r="A42" s="48" t="inlineStr">
        <is>
          <t>10. Value of investment made by other schemes under same management (Rs. In Lakhs)</t>
        </is>
      </c>
      <c r="B42" s="53" t="n">
        <v>45948.02</v>
      </c>
      <c r="G42" s="30" t="n"/>
    </row>
    <row r="43">
      <c r="A43" s="48" t="inlineStr">
        <is>
          <t>11. Number of instance of deviation In valuation of securities</t>
        </is>
      </c>
      <c r="B43" s="49" t="inlineStr">
        <is>
          <t>NIL</t>
        </is>
      </c>
      <c r="G43" s="30" t="n"/>
    </row>
    <row r="44" ht="15" customHeight="1" thickBot="1">
      <c r="A44" s="54" t="inlineStr">
        <is>
          <t>12. Total value and percentage of illiquid equity shares / securities</t>
        </is>
      </c>
      <c r="B44" s="55" t="inlineStr">
        <is>
          <t>NIL</t>
        </is>
      </c>
      <c r="C44" s="56" t="n"/>
      <c r="D44" s="56" t="n"/>
      <c r="E44" s="56" t="n"/>
      <c r="F44" s="56" t="n"/>
      <c r="G44" s="57" t="n"/>
    </row>
    <row r="46" ht="70" customHeight="1">
      <c r="A46" s="177" t="inlineStr">
        <is>
          <t>Scheme Name</t>
        </is>
      </c>
      <c r="B46" s="177" t="inlineStr">
        <is>
          <t>Risk- O - Meter</t>
        </is>
      </c>
      <c r="C46" s="177" t="inlineStr">
        <is>
          <t>Benchmark of the Scheme</t>
        </is>
      </c>
      <c r="D46" s="177" t="inlineStr">
        <is>
          <t>Benchmark Risk-o-meter</t>
        </is>
      </c>
    </row>
    <row r="47" ht="70" customHeight="1">
      <c r="A47" s="177" t="inlineStr">
        <is>
          <t>Edelweiss Gold ETF</t>
        </is>
      </c>
      <c r="B47" s="177" t="n"/>
      <c r="C47" s="177" t="inlineStr">
        <is>
          <t>Domestic prices of Gold</t>
        </is>
      </c>
      <c r="D47" s="177" t="n"/>
      <c r="E47" t="inlineStr"/>
    </row>
  </sheetData>
  <mergeCells count="2">
    <mergeCell ref="A3:G3"/>
    <mergeCell ref="A4:G4"/>
  </mergeCells>
  <pageMargins left="0.7" right="0.7" top="0.75" bottom="0.75" header="0.3" footer="0.3"/>
  <pageSetup orientation="portrait" horizontalDpi="300" verticalDpi="300"/>
  <drawing xmlns:r="http://schemas.openxmlformats.org/officeDocument/2006/relationships" r:id="rId1"/>
</worksheet>
</file>

<file path=xl/worksheets/sheet66.xml><?xml version="1.0" encoding="utf-8"?>
<worksheet xmlns="http://schemas.openxmlformats.org/spreadsheetml/2006/main">
  <sheetPr>
    <outlinePr summaryBelow="1" summaryRight="1"/>
    <pageSetUpPr/>
  </sheetPr>
  <dimension ref="A1:M198"/>
  <sheetViews>
    <sheetView showGridLines="0" workbookViewId="0">
      <pane ySplit="6" topLeftCell="A7" activePane="bottomLeft" state="frozen"/>
      <selection activeCell="A7" sqref="A7"/>
      <selection pane="bottomLeft" activeCell="A7" sqref="A7"/>
    </sheetView>
  </sheetViews>
  <sheetFormatPr baseColWidth="8" defaultRowHeight="14.5"/>
  <cols>
    <col width="68.81640625" customWidth="1" min="1" max="1"/>
    <col width="22" bestFit="1" customWidth="1" min="2" max="2"/>
    <col width="26.7265625" customWidth="1" min="3" max="3"/>
    <col width="22" customWidth="1" min="4" max="4"/>
    <col width="16.453125" customWidth="1" min="5" max="5"/>
    <col width="22" customWidth="1" min="6" max="6"/>
    <col width="6.1796875" bestFit="1" customWidth="1" style="2" min="7" max="7"/>
    <col width="70.26953125" bestFit="1" customWidth="1" min="12" max="12"/>
    <col width="10.81640625" bestFit="1" customWidth="1" min="13" max="13"/>
    <col width="10.54296875" bestFit="1" customWidth="1" min="14" max="14"/>
    <col width="12" bestFit="1" customWidth="1" min="15" max="15"/>
    <col width="12.54296875" customWidth="1" min="16" max="16"/>
  </cols>
  <sheetData>
    <row r="1">
      <c r="A1" s="85" t="inlineStr">
        <is>
          <t>Edelweiss Mutual Fund</t>
        </is>
      </c>
    </row>
    <row r="2" ht="29.5" customHeight="1" thickBot="1">
      <c r="A2" s="86" t="inlineStr">
        <is>
          <t xml:space="preserve">Edelweiss House, 10th Floor, Off. C.S.T. Road, Kalina, Santacruz (E), Mumbai 400098, Maharashtra  </t>
        </is>
      </c>
    </row>
    <row r="3" ht="36.75" customHeight="1">
      <c r="A3" s="148" t="inlineStr">
        <is>
          <t>PORTFOLIO STATEMENT OF EDELWEISS  LIQUID FUND AS ON SEPTEMBER 30, 2025</t>
        </is>
      </c>
      <c r="B3" s="149" t="n"/>
      <c r="C3" s="149" t="n"/>
      <c r="D3" s="149" t="n"/>
      <c r="E3" s="149" t="n"/>
      <c r="F3" s="149" t="n"/>
      <c r="G3" s="150" t="n"/>
      <c r="H3" s="28">
        <f>HYPERLINK("[EDEL_HY Portfolio 30-Sep-2025 Final.xlsx]Index!A1","Index")</f>
        <v/>
      </c>
    </row>
    <row r="4" ht="19.5" customHeight="1">
      <c r="A4" s="151" t="inlineStr">
        <is>
          <t>(An open-ended liquid scheme)</t>
        </is>
      </c>
      <c r="G4" s="51" t="n"/>
    </row>
    <row r="5">
      <c r="A5" s="29" t="n"/>
      <c r="G5" s="30" t="n"/>
    </row>
    <row r="6" ht="48" customHeight="1">
      <c r="A6" s="31" t="inlineStr">
        <is>
          <t>Name of the Instrument</t>
        </is>
      </c>
      <c r="B6" s="32" t="inlineStr">
        <is>
          <t>ISIN</t>
        </is>
      </c>
      <c r="C6" s="32" t="inlineStr">
        <is>
          <t>Rating/Industry</t>
        </is>
      </c>
      <c r="D6" s="152" t="inlineStr">
        <is>
          <t>Quantity</t>
        </is>
      </c>
      <c r="E6" s="34" t="inlineStr">
        <is>
          <t>Market/Fair Value(Rs. In Lacs)</t>
        </is>
      </c>
      <c r="F6" s="34" t="inlineStr">
        <is>
          <t>% to Net Assets</t>
        </is>
      </c>
      <c r="G6" s="35" t="inlineStr">
        <is>
          <t>YIELD</t>
        </is>
      </c>
    </row>
    <row r="7">
      <c r="A7" s="36" t="n"/>
      <c r="B7" s="16" t="n"/>
      <c r="C7" s="16" t="n"/>
      <c r="D7" s="153" t="n"/>
      <c r="E7" s="154" t="n"/>
      <c r="F7" s="155" t="n"/>
      <c r="G7" s="37" t="n"/>
    </row>
    <row r="8">
      <c r="A8" s="38" t="n"/>
      <c r="B8" s="17" t="n"/>
      <c r="C8" s="17" t="n"/>
      <c r="D8" s="156" t="n"/>
      <c r="E8" s="7" t="n"/>
      <c r="F8" s="8" t="n"/>
      <c r="G8" s="39" t="n"/>
    </row>
    <row r="9">
      <c r="A9" s="40" t="inlineStr">
        <is>
          <t>Equity &amp; Equity related</t>
        </is>
      </c>
      <c r="B9" s="17" t="n"/>
      <c r="C9" s="17" t="n"/>
      <c r="D9" s="156" t="n"/>
      <c r="E9" s="7" t="inlineStr">
        <is>
          <t>NIL</t>
        </is>
      </c>
      <c r="F9" s="8" t="inlineStr">
        <is>
          <t>NIL</t>
        </is>
      </c>
      <c r="G9" s="39" t="n"/>
    </row>
    <row r="10">
      <c r="A10" s="38" t="n"/>
      <c r="B10" s="17" t="n"/>
      <c r="C10" s="17" t="n"/>
      <c r="D10" s="156" t="n"/>
      <c r="E10" s="7" t="n"/>
      <c r="F10" s="8" t="n"/>
      <c r="G10" s="39" t="n"/>
    </row>
    <row r="11">
      <c r="A11" s="40" t="inlineStr">
        <is>
          <t>Debt Instruments</t>
        </is>
      </c>
      <c r="B11" s="17" t="n"/>
      <c r="C11" s="17" t="n"/>
      <c r="D11" s="156" t="n"/>
      <c r="E11" s="7" t="n"/>
      <c r="F11" s="8" t="n"/>
      <c r="G11" s="39" t="n"/>
    </row>
    <row r="12">
      <c r="A12" s="40" t="inlineStr">
        <is>
          <t>(a)Listed / Awaiting listing on stock Exchanges</t>
        </is>
      </c>
      <c r="B12" s="17" t="n"/>
      <c r="C12" s="17" t="n"/>
      <c r="D12" s="156" t="n"/>
      <c r="E12" s="7" t="n"/>
      <c r="F12" s="8" t="n"/>
      <c r="G12" s="39" t="n"/>
    </row>
    <row r="13">
      <c r="A13" s="38" t="inlineStr">
        <is>
          <t>7.75% Small Industries Development Bank of India Ncd Red 27-10-2025**</t>
        </is>
      </c>
      <c r="B13" s="17" t="inlineStr">
        <is>
          <t>INE556F08KD0</t>
        </is>
      </c>
      <c r="C13" s="17" t="inlineStr">
        <is>
          <t>ICRA AAA</t>
        </is>
      </c>
      <c r="D13" s="156" t="n">
        <v>5000000</v>
      </c>
      <c r="E13" s="7" t="n">
        <v>5005.53</v>
      </c>
      <c r="F13" s="8" t="n">
        <v>0.0062</v>
      </c>
      <c r="G13" s="39" t="n">
        <v>0.061448</v>
      </c>
    </row>
    <row r="14">
      <c r="A14" s="40" t="inlineStr">
        <is>
          <t>Sub Total</t>
        </is>
      </c>
      <c r="B14" s="18" t="n"/>
      <c r="C14" s="18" t="n"/>
      <c r="D14" s="157" t="n"/>
      <c r="E14" s="20" t="n">
        <v>5005.53</v>
      </c>
      <c r="F14" s="21" t="n">
        <v>0.0062</v>
      </c>
      <c r="G14" s="41" t="n"/>
    </row>
    <row r="15">
      <c r="A15" s="38" t="n"/>
      <c r="B15" s="17" t="n"/>
      <c r="C15" s="17" t="n"/>
      <c r="D15" s="156" t="n"/>
      <c r="E15" s="7" t="n"/>
      <c r="F15" s="8" t="n"/>
      <c r="G15" s="39" t="n"/>
    </row>
    <row r="16">
      <c r="A16" s="40" t="inlineStr">
        <is>
          <t>(b)Privately Placed/Unlisted</t>
        </is>
      </c>
      <c r="B16" s="17" t="n"/>
      <c r="C16" s="17" t="n"/>
      <c r="D16" s="156" t="n"/>
      <c r="E16" s="7" t="n"/>
      <c r="F16" s="8" t="n"/>
      <c r="G16" s="39" t="n"/>
    </row>
    <row r="17">
      <c r="A17" s="40" t="inlineStr">
        <is>
          <t>Sub Total</t>
        </is>
      </c>
      <c r="B17" s="17" t="n"/>
      <c r="C17" s="17" t="n"/>
      <c r="D17" s="156" t="n"/>
      <c r="E17" s="22" t="inlineStr">
        <is>
          <t>NIL</t>
        </is>
      </c>
      <c r="F17" s="23" t="inlineStr">
        <is>
          <t>NIL</t>
        </is>
      </c>
      <c r="G17" s="39" t="n"/>
    </row>
    <row r="18">
      <c r="A18" s="38" t="n"/>
      <c r="B18" s="17" t="n"/>
      <c r="C18" s="17" t="n"/>
      <c r="D18" s="156" t="n"/>
      <c r="E18" s="7" t="n"/>
      <c r="F18" s="8" t="n"/>
      <c r="G18" s="39" t="n"/>
    </row>
    <row r="19">
      <c r="A19" s="40" t="inlineStr">
        <is>
          <t>(c)Securitised Debt Instruments</t>
        </is>
      </c>
      <c r="B19" s="17" t="n"/>
      <c r="C19" s="17" t="n"/>
      <c r="D19" s="156" t="n"/>
      <c r="E19" s="7" t="n"/>
      <c r="F19" s="8" t="n"/>
      <c r="G19" s="39" t="n"/>
    </row>
    <row r="20">
      <c r="A20" s="40" t="inlineStr">
        <is>
          <t>Sub Total</t>
        </is>
      </c>
      <c r="B20" s="17" t="n"/>
      <c r="C20" s="17" t="n"/>
      <c r="D20" s="156" t="n"/>
      <c r="E20" s="22" t="inlineStr">
        <is>
          <t>NIL</t>
        </is>
      </c>
      <c r="F20" s="23" t="inlineStr">
        <is>
          <t>NIL</t>
        </is>
      </c>
      <c r="G20" s="39" t="n"/>
    </row>
    <row r="21">
      <c r="A21" s="38" t="n"/>
      <c r="B21" s="17" t="n"/>
      <c r="C21" s="17" t="n"/>
      <c r="D21" s="156" t="n"/>
      <c r="E21" s="7" t="n"/>
      <c r="F21" s="8" t="n"/>
      <c r="G21" s="39" t="n"/>
    </row>
    <row r="22">
      <c r="A22" s="42" t="inlineStr">
        <is>
          <t>TOTAL</t>
        </is>
      </c>
      <c r="B22" s="145" t="n"/>
      <c r="C22" s="145" t="n"/>
      <c r="D22" s="158" t="n"/>
      <c r="E22" s="20" t="n">
        <v>5005.53</v>
      </c>
      <c r="F22" s="21" t="n">
        <v>0.0062</v>
      </c>
      <c r="G22" s="41" t="n"/>
    </row>
    <row r="23">
      <c r="A23" s="38" t="n"/>
      <c r="B23" s="17" t="n"/>
      <c r="C23" s="17" t="n"/>
      <c r="D23" s="156" t="n"/>
      <c r="E23" s="7" t="n"/>
      <c r="F23" s="8" t="n"/>
      <c r="G23" s="39" t="n"/>
    </row>
    <row r="24">
      <c r="A24" s="40" t="inlineStr">
        <is>
          <t>Money Market Instruments</t>
        </is>
      </c>
      <c r="B24" s="17" t="n"/>
      <c r="C24" s="17" t="n"/>
      <c r="D24" s="156" t="n"/>
      <c r="E24" s="7" t="n"/>
      <c r="F24" s="8" t="n"/>
      <c r="G24" s="39" t="n"/>
    </row>
    <row r="25">
      <c r="A25" s="38" t="n"/>
      <c r="B25" s="17" t="n"/>
      <c r="C25" s="17" t="n"/>
      <c r="D25" s="156" t="n"/>
      <c r="E25" s="7" t="n"/>
      <c r="F25" s="8" t="n"/>
      <c r="G25" s="39" t="n"/>
    </row>
    <row r="26">
      <c r="A26" s="40" t="inlineStr">
        <is>
          <t>Treasury bills</t>
        </is>
      </c>
      <c r="B26" s="17" t="n"/>
      <c r="C26" s="17" t="n"/>
      <c r="D26" s="156" t="n"/>
      <c r="E26" s="7" t="n"/>
      <c r="F26" s="8" t="n"/>
      <c r="G26" s="39" t="n"/>
    </row>
    <row r="27">
      <c r="A27" s="38" t="inlineStr">
        <is>
          <t>91 Days Tbill Red 18-12-2025</t>
        </is>
      </c>
      <c r="B27" s="17" t="inlineStr">
        <is>
          <t>IN002025X257</t>
        </is>
      </c>
      <c r="C27" s="17" t="inlineStr">
        <is>
          <t>SOVEREIGN</t>
        </is>
      </c>
      <c r="D27" s="156" t="n">
        <v>50000000</v>
      </c>
      <c r="E27" s="7" t="n">
        <v>49429.15</v>
      </c>
      <c r="F27" s="8" t="n">
        <v>0.0608</v>
      </c>
      <c r="G27" s="39" t="n">
        <v>0.054043</v>
      </c>
    </row>
    <row r="28">
      <c r="A28" s="38" t="inlineStr">
        <is>
          <t>91 Days Tbill Red 04-12-2025</t>
        </is>
      </c>
      <c r="B28" s="17" t="inlineStr">
        <is>
          <t>IN002025X232</t>
        </is>
      </c>
      <c r="C28" s="17" t="inlineStr">
        <is>
          <t>SOVEREIGN</t>
        </is>
      </c>
      <c r="D28" s="156" t="n">
        <v>30000000</v>
      </c>
      <c r="E28" s="7" t="n">
        <v>29717.34</v>
      </c>
      <c r="F28" s="8" t="n">
        <v>0.0366</v>
      </c>
      <c r="G28" s="39" t="n">
        <v>0.054249</v>
      </c>
    </row>
    <row r="29">
      <c r="A29" s="38" t="inlineStr">
        <is>
          <t>91 Days Tbill Red 11-12-2025</t>
        </is>
      </c>
      <c r="B29" s="17" t="inlineStr">
        <is>
          <t>IN002025X240</t>
        </is>
      </c>
      <c r="C29" s="17" t="inlineStr">
        <is>
          <t>SOVEREIGN</t>
        </is>
      </c>
      <c r="D29" s="156" t="n">
        <v>30000000</v>
      </c>
      <c r="E29" s="7" t="n">
        <v>29687.01</v>
      </c>
      <c r="F29" s="8" t="n">
        <v>0.0365</v>
      </c>
      <c r="G29" s="39" t="n">
        <v>0.0542</v>
      </c>
    </row>
    <row r="30">
      <c r="A30" s="38" t="inlineStr">
        <is>
          <t>182 Days Tbill Red 13-11-2025</t>
        </is>
      </c>
      <c r="B30" s="17" t="inlineStr">
        <is>
          <t>IN002025Y073</t>
        </is>
      </c>
      <c r="C30" s="17" t="inlineStr">
        <is>
          <t>SOVEREIGN</t>
        </is>
      </c>
      <c r="D30" s="156" t="n">
        <v>24000000</v>
      </c>
      <c r="E30" s="7" t="n">
        <v>23848.3</v>
      </c>
      <c r="F30" s="8" t="n">
        <v>0.0293</v>
      </c>
      <c r="G30" s="39" t="n">
        <v>0.053996</v>
      </c>
    </row>
    <row r="31">
      <c r="A31" s="38" t="inlineStr">
        <is>
          <t>182 Days Tbill Red 23-10-2025</t>
        </is>
      </c>
      <c r="B31" s="17" t="inlineStr">
        <is>
          <t>IN002025Y040</t>
        </is>
      </c>
      <c r="C31" s="17" t="inlineStr">
        <is>
          <t>SOVEREIGN</t>
        </is>
      </c>
      <c r="D31" s="156" t="n">
        <v>17500000</v>
      </c>
      <c r="E31" s="7" t="n">
        <v>17443.23</v>
      </c>
      <c r="F31" s="8" t="n">
        <v>0.0215</v>
      </c>
      <c r="G31" s="39" t="n">
        <v>0.053996</v>
      </c>
    </row>
    <row r="32">
      <c r="A32" s="38" t="inlineStr">
        <is>
          <t>91 Days Tbill Red 02-10-2025</t>
        </is>
      </c>
      <c r="B32" s="17" t="inlineStr">
        <is>
          <t>IN002025X141</t>
        </is>
      </c>
      <c r="C32" s="17" t="inlineStr">
        <is>
          <t>SOVEREIGN</t>
        </is>
      </c>
      <c r="D32" s="156" t="n">
        <v>15000000</v>
      </c>
      <c r="E32" s="7" t="n">
        <v>14998.11</v>
      </c>
      <c r="F32" s="8" t="n">
        <v>0.0184</v>
      </c>
      <c r="G32" s="39" t="n">
        <v>0.046178</v>
      </c>
    </row>
    <row r="33">
      <c r="A33" s="38" t="inlineStr">
        <is>
          <t>91 Days Tbill Red 20-11-2025</t>
        </is>
      </c>
      <c r="B33" s="17" t="inlineStr">
        <is>
          <t>IN002025X216</t>
        </is>
      </c>
      <c r="C33" s="17" t="inlineStr">
        <is>
          <t>SOVEREIGN</t>
        </is>
      </c>
      <c r="D33" s="156" t="n">
        <v>15000000</v>
      </c>
      <c r="E33" s="7" t="n">
        <v>14889.42</v>
      </c>
      <c r="F33" s="8" t="n">
        <v>0.0183</v>
      </c>
      <c r="G33" s="39" t="n">
        <v>0.054219</v>
      </c>
    </row>
    <row r="34">
      <c r="A34" s="38" t="inlineStr">
        <is>
          <t>182 Days Tbill Red 18-12-2025</t>
        </is>
      </c>
      <c r="B34" s="17" t="inlineStr">
        <is>
          <t>IN002025Y123</t>
        </is>
      </c>
      <c r="C34" s="17" t="inlineStr">
        <is>
          <t>SOVEREIGN</t>
        </is>
      </c>
      <c r="D34" s="156" t="n">
        <v>10000000</v>
      </c>
      <c r="E34" s="7" t="n">
        <v>9886.059999999999</v>
      </c>
      <c r="F34" s="8" t="n">
        <v>0.0122</v>
      </c>
      <c r="G34" s="39" t="n">
        <v>0.053935</v>
      </c>
    </row>
    <row r="35">
      <c r="A35" s="40" t="inlineStr">
        <is>
          <t>Sub Total</t>
        </is>
      </c>
      <c r="B35" s="18" t="n"/>
      <c r="C35" s="18" t="n"/>
      <c r="D35" s="157" t="n"/>
      <c r="E35" s="20" t="n">
        <v>189898.62</v>
      </c>
      <c r="F35" s="21" t="n">
        <v>0.2336</v>
      </c>
      <c r="G35" s="41" t="n"/>
    </row>
    <row r="36">
      <c r="A36" s="40" t="n"/>
      <c r="B36" s="18" t="n"/>
      <c r="C36" s="18" t="n"/>
      <c r="D36" s="157" t="n"/>
      <c r="E36" s="24" t="n"/>
      <c r="F36" s="10" t="n"/>
      <c r="G36" s="41" t="n"/>
    </row>
    <row r="37">
      <c r="A37" s="40" t="inlineStr">
        <is>
          <t>Certificate of Deposit</t>
        </is>
      </c>
      <c r="B37" s="17" t="n"/>
      <c r="C37" s="17" t="n"/>
      <c r="D37" s="156" t="n"/>
      <c r="E37" s="7" t="n"/>
      <c r="F37" s="8" t="n"/>
      <c r="G37" s="39" t="n"/>
    </row>
    <row r="38">
      <c r="A38" s="38" t="inlineStr">
        <is>
          <t>HDFC Bank Cd Red 22-12-2025#</t>
        </is>
      </c>
      <c r="B38" s="17" t="inlineStr">
        <is>
          <t>INE040A16HQ7</t>
        </is>
      </c>
      <c r="C38" s="17" t="inlineStr">
        <is>
          <t>CARE A1+</t>
        </is>
      </c>
      <c r="D38" s="156" t="n">
        <v>62500000</v>
      </c>
      <c r="E38" s="7" t="n">
        <v>61705.69</v>
      </c>
      <c r="F38" s="8" t="n">
        <v>0.0759</v>
      </c>
      <c r="G38" s="39" t="n">
        <v>0.057299</v>
      </c>
    </row>
    <row r="39">
      <c r="A39" s="38" t="inlineStr">
        <is>
          <t>Indian Bank Cd Red 19-12-2025#**</t>
        </is>
      </c>
      <c r="B39" s="17" t="inlineStr">
        <is>
          <t>INE562A16PN0</t>
        </is>
      </c>
      <c r="C39" s="17" t="inlineStr">
        <is>
          <t>FITCH A1+</t>
        </is>
      </c>
      <c r="D39" s="156" t="n">
        <v>35000000</v>
      </c>
      <c r="E39" s="7" t="n">
        <v>34571.99</v>
      </c>
      <c r="F39" s="8" t="n">
        <v>0.0425</v>
      </c>
      <c r="G39" s="39" t="n">
        <v>0.057201</v>
      </c>
    </row>
    <row r="40">
      <c r="A40" s="38" t="inlineStr">
        <is>
          <t>Punjab National Bank Cd Red 18-12-2025#</t>
        </is>
      </c>
      <c r="B40" s="17" t="inlineStr">
        <is>
          <t>INE160A16SR8</t>
        </is>
      </c>
      <c r="C40" s="17" t="inlineStr">
        <is>
          <t>CRISIL A1+</t>
        </is>
      </c>
      <c r="D40" s="156" t="n">
        <v>32500000</v>
      </c>
      <c r="E40" s="7" t="n">
        <v>32108.9</v>
      </c>
      <c r="F40" s="8" t="n">
        <v>0.0395</v>
      </c>
      <c r="G40" s="39" t="n">
        <v>0.056999</v>
      </c>
    </row>
    <row r="41">
      <c r="A41" s="38" t="inlineStr">
        <is>
          <t>Canara Bank Cd Red 27-11-25#</t>
        </is>
      </c>
      <c r="B41" s="17" t="inlineStr">
        <is>
          <t>INE476A16D88</t>
        </is>
      </c>
      <c r="C41" s="17" t="inlineStr">
        <is>
          <t>CRISIL A1+</t>
        </is>
      </c>
      <c r="D41" s="156" t="n">
        <v>30000000</v>
      </c>
      <c r="E41" s="7" t="n">
        <v>29728.44</v>
      </c>
      <c r="F41" s="8" t="n">
        <v>0.0366</v>
      </c>
      <c r="G41" s="39" t="n">
        <v>0.058497</v>
      </c>
    </row>
    <row r="42">
      <c r="A42" s="38" t="inlineStr">
        <is>
          <t>Union Bank Of India Cd Red 22-12-2025#**</t>
        </is>
      </c>
      <c r="B42" s="17" t="inlineStr">
        <is>
          <t>INE692A16JU3</t>
        </is>
      </c>
      <c r="C42" s="17" t="inlineStr">
        <is>
          <t>ICRA A1+</t>
        </is>
      </c>
      <c r="D42" s="156" t="n">
        <v>30000000</v>
      </c>
      <c r="E42" s="7" t="n">
        <v>29619.93</v>
      </c>
      <c r="F42" s="8" t="n">
        <v>0.0364</v>
      </c>
      <c r="G42" s="39" t="n">
        <v>0.057116</v>
      </c>
    </row>
    <row r="43">
      <c r="A43" s="38" t="inlineStr">
        <is>
          <t>Bank Of Baroda Cd Red 17-11-2025#**</t>
        </is>
      </c>
      <c r="B43" s="17" t="inlineStr">
        <is>
          <t>INE028A16JP0</t>
        </is>
      </c>
      <c r="C43" s="17" t="inlineStr">
        <is>
          <t>ICRA A1+</t>
        </is>
      </c>
      <c r="D43" s="156" t="n">
        <v>20000000</v>
      </c>
      <c r="E43" s="7" t="n">
        <v>19851.36</v>
      </c>
      <c r="F43" s="8" t="n">
        <v>0.0244</v>
      </c>
      <c r="G43" s="39" t="n">
        <v>0.058149</v>
      </c>
    </row>
    <row r="44">
      <c r="A44" s="38" t="inlineStr">
        <is>
          <t>Canara Bank Cd Red 21-11-2025#**</t>
        </is>
      </c>
      <c r="B44" s="17" t="inlineStr">
        <is>
          <t>INE476A16D70</t>
        </is>
      </c>
      <c r="C44" s="17" t="inlineStr">
        <is>
          <t>CRISIL A1+</t>
        </is>
      </c>
      <c r="D44" s="156" t="n">
        <v>20000000</v>
      </c>
      <c r="E44" s="7" t="n">
        <v>19838.96</v>
      </c>
      <c r="F44" s="8" t="n">
        <v>0.0244</v>
      </c>
      <c r="G44" s="39" t="n">
        <v>0.058098</v>
      </c>
    </row>
    <row r="45">
      <c r="A45" s="38" t="inlineStr">
        <is>
          <t>Indusind Bank Ltd Cd Red 20-11-2025#**</t>
        </is>
      </c>
      <c r="B45" s="17" t="inlineStr">
        <is>
          <t>INE095A169A1</t>
        </is>
      </c>
      <c r="C45" s="17" t="inlineStr">
        <is>
          <t>CRISIL A1+</t>
        </is>
      </c>
      <c r="D45" s="156" t="n">
        <v>20000000</v>
      </c>
      <c r="E45" s="7" t="n">
        <v>19836.16</v>
      </c>
      <c r="F45" s="8" t="n">
        <v>0.0244</v>
      </c>
      <c r="G45" s="39" t="n">
        <v>0.060299</v>
      </c>
    </row>
    <row r="46">
      <c r="A46" s="38" t="inlineStr">
        <is>
          <t>Canara Bank Cd Red 19-12-2025#**</t>
        </is>
      </c>
      <c r="B46" s="17" t="inlineStr">
        <is>
          <t>INE476A16ZU7</t>
        </is>
      </c>
      <c r="C46" s="17" t="inlineStr">
        <is>
          <t>CRISIL A1+</t>
        </is>
      </c>
      <c r="D46" s="156" t="n">
        <v>20000000</v>
      </c>
      <c r="E46" s="7" t="n">
        <v>19756.26</v>
      </c>
      <c r="F46" s="8" t="n">
        <v>0.0243</v>
      </c>
      <c r="G46" s="39" t="n">
        <v>0.057002</v>
      </c>
    </row>
    <row r="47">
      <c r="A47" s="38" t="inlineStr">
        <is>
          <t>Indian Bank Cd Red 20-10-2025#**</t>
        </is>
      </c>
      <c r="B47" s="17" t="inlineStr">
        <is>
          <t>INE562A16PD1</t>
        </is>
      </c>
      <c r="C47" s="17" t="inlineStr">
        <is>
          <t>CRISIL A1+</t>
        </is>
      </c>
      <c r="D47" s="156" t="n">
        <v>15000000</v>
      </c>
      <c r="E47" s="7" t="n">
        <v>14954.27</v>
      </c>
      <c r="F47" s="8" t="n">
        <v>0.0184</v>
      </c>
      <c r="G47" s="39" t="n">
        <v>0.058752</v>
      </c>
    </row>
    <row r="48">
      <c r="A48" s="38" t="inlineStr">
        <is>
          <t>Kotak Mahindra Bank Cd Red 04-12-2025#**</t>
        </is>
      </c>
      <c r="B48" s="17" t="inlineStr">
        <is>
          <t>INE237A168Y2</t>
        </is>
      </c>
      <c r="C48" s="17" t="inlineStr">
        <is>
          <t>CRISIL A1+</t>
        </is>
      </c>
      <c r="D48" s="156" t="n">
        <v>15000000</v>
      </c>
      <c r="E48" s="7" t="n">
        <v>14850.8</v>
      </c>
      <c r="F48" s="8" t="n">
        <v>0.0183</v>
      </c>
      <c r="G48" s="39" t="n">
        <v>0.057299</v>
      </c>
    </row>
    <row r="49">
      <c r="A49" s="38" t="inlineStr">
        <is>
          <t>Punjab National Bank CD Red 11-12-2025#</t>
        </is>
      </c>
      <c r="B49" s="17" t="inlineStr">
        <is>
          <t>INE160A16QL5</t>
        </is>
      </c>
      <c r="C49" s="17" t="inlineStr">
        <is>
          <t>CRISIL A1+</t>
        </is>
      </c>
      <c r="D49" s="156" t="n">
        <v>15000000</v>
      </c>
      <c r="E49" s="7" t="n">
        <v>14833.44</v>
      </c>
      <c r="F49" s="8" t="n">
        <v>0.0182</v>
      </c>
      <c r="G49" s="39" t="n">
        <v>0.057728</v>
      </c>
    </row>
    <row r="50">
      <c r="A50" s="38" t="inlineStr">
        <is>
          <t>Bank Of Baroda Cd Red 04-11-25#**</t>
        </is>
      </c>
      <c r="B50" s="17" t="inlineStr">
        <is>
          <t>INE028A16JL9</t>
        </is>
      </c>
      <c r="C50" s="17" t="inlineStr">
        <is>
          <t>ICRA A1+</t>
        </is>
      </c>
      <c r="D50" s="156" t="n">
        <v>10000000</v>
      </c>
      <c r="E50" s="7" t="n">
        <v>9946.129999999999</v>
      </c>
      <c r="F50" s="8" t="n">
        <v>0.0122</v>
      </c>
      <c r="G50" s="39" t="n">
        <v>0.05815</v>
      </c>
    </row>
    <row r="51">
      <c r="A51" s="38" t="inlineStr">
        <is>
          <t>ICICI Bank Cd Red 14-11-2025#**</t>
        </is>
      </c>
      <c r="B51" s="17" t="inlineStr">
        <is>
          <t>INE090AD6204</t>
        </is>
      </c>
      <c r="C51" s="17" t="inlineStr">
        <is>
          <t>CARE A1+</t>
        </is>
      </c>
      <c r="D51" s="156" t="n">
        <v>10000000</v>
      </c>
      <c r="E51" s="7" t="n">
        <v>9930.57</v>
      </c>
      <c r="F51" s="8" t="n">
        <v>0.0122</v>
      </c>
      <c r="G51" s="39" t="n">
        <v>0.057998</v>
      </c>
    </row>
    <row r="52">
      <c r="A52" s="38" t="inlineStr">
        <is>
          <t>HDFC Bank Cd Red 18-11-2025#**</t>
        </is>
      </c>
      <c r="B52" s="17" t="inlineStr">
        <is>
          <t>INE040A16HG8</t>
        </is>
      </c>
      <c r="C52" s="17" t="inlineStr">
        <is>
          <t>CARE A1+</t>
        </is>
      </c>
      <c r="D52" s="156" t="n">
        <v>10000000</v>
      </c>
      <c r="E52" s="7" t="n">
        <v>9923.790000000001</v>
      </c>
      <c r="F52" s="8" t="n">
        <v>0.0122</v>
      </c>
      <c r="G52" s="39" t="n">
        <v>0.0584</v>
      </c>
    </row>
    <row r="53">
      <c r="A53" s="38" t="inlineStr">
        <is>
          <t>HDFC Bank Cd Red 03-12-25#**</t>
        </is>
      </c>
      <c r="B53" s="17" t="inlineStr">
        <is>
          <t>INE040A16HI4</t>
        </is>
      </c>
      <c r="C53" s="17" t="inlineStr">
        <is>
          <t>CARE A1+</t>
        </is>
      </c>
      <c r="D53" s="156" t="n">
        <v>10000000</v>
      </c>
      <c r="E53" s="7" t="n">
        <v>9901.059999999999</v>
      </c>
      <c r="F53" s="8" t="n">
        <v>0.0122</v>
      </c>
      <c r="G53" s="39" t="n">
        <v>0.057898</v>
      </c>
    </row>
    <row r="54">
      <c r="A54" s="38" t="inlineStr">
        <is>
          <t>Small Industries Development Bank of India CD Red 05-12-2025#</t>
        </is>
      </c>
      <c r="B54" s="17" t="inlineStr">
        <is>
          <t>INE556F16AX2</t>
        </is>
      </c>
      <c r="C54" s="17" t="inlineStr">
        <is>
          <t>CRISIL A1+</t>
        </is>
      </c>
      <c r="D54" s="156" t="n">
        <v>7500000</v>
      </c>
      <c r="E54" s="7" t="n">
        <v>7423.46</v>
      </c>
      <c r="F54" s="8" t="n">
        <v>0.0091</v>
      </c>
      <c r="G54" s="39" t="n">
        <v>0.057899</v>
      </c>
    </row>
    <row r="55">
      <c r="A55" s="38" t="inlineStr">
        <is>
          <t>IDFC First Bank Ltd. Cd Red 12-11-2025#**</t>
        </is>
      </c>
      <c r="B55" s="17" t="inlineStr">
        <is>
          <t>INE092T16XQ5</t>
        </is>
      </c>
      <c r="C55" s="17" t="inlineStr">
        <is>
          <t>CRISIL A1+</t>
        </is>
      </c>
      <c r="D55" s="156" t="n">
        <v>5000000</v>
      </c>
      <c r="E55" s="7" t="n">
        <v>4966.36</v>
      </c>
      <c r="F55" s="8" t="n">
        <v>0.0061</v>
      </c>
      <c r="G55" s="39" t="n">
        <v>0.058874</v>
      </c>
      <c r="M55">
        <f>I55&amp;J55</f>
        <v/>
      </c>
    </row>
    <row r="56">
      <c r="A56" s="38" t="inlineStr">
        <is>
          <t>Bank Of Baroda Cd Red 02-12-2025#**</t>
        </is>
      </c>
      <c r="B56" s="17" t="inlineStr">
        <is>
          <t>INE028A16JS4</t>
        </is>
      </c>
      <c r="C56" s="17" t="inlineStr">
        <is>
          <t>ICRA A1+</t>
        </is>
      </c>
      <c r="D56" s="156" t="n">
        <v>5000000</v>
      </c>
      <c r="E56" s="7" t="n">
        <v>4951.52</v>
      </c>
      <c r="F56" s="8" t="n">
        <v>0.0061</v>
      </c>
      <c r="G56" s="39" t="n">
        <v>0.057649</v>
      </c>
      <c r="M56">
        <f>I56&amp;J56</f>
        <v/>
      </c>
    </row>
    <row r="57">
      <c r="A57" s="38" t="inlineStr">
        <is>
          <t>Canara Bank Cd Red 04-12-2025#**</t>
        </is>
      </c>
      <c r="B57" s="17" t="inlineStr">
        <is>
          <t>INE476A16ZO0</t>
        </is>
      </c>
      <c r="C57" s="17" t="inlineStr">
        <is>
          <t>CRISIL A1+</t>
        </is>
      </c>
      <c r="D57" s="156" t="n">
        <v>5000000</v>
      </c>
      <c r="E57" s="7" t="n">
        <v>4950.01</v>
      </c>
      <c r="F57" s="8" t="n">
        <v>0.0061</v>
      </c>
      <c r="G57" s="39" t="n">
        <v>0.057602</v>
      </c>
      <c r="M57">
        <f>I57&amp;J57</f>
        <v/>
      </c>
    </row>
    <row r="58">
      <c r="A58" s="38" t="inlineStr">
        <is>
          <t>Punjab National Bank Cd Red 05-12-2025#**</t>
        </is>
      </c>
      <c r="B58" s="17" t="inlineStr">
        <is>
          <t>INE160A16QM3</t>
        </is>
      </c>
      <c r="C58" s="17" t="inlineStr">
        <is>
          <t>CRISIL A1+</t>
        </is>
      </c>
      <c r="D58" s="156" t="n">
        <v>5000000</v>
      </c>
      <c r="E58" s="7" t="n">
        <v>4949.13</v>
      </c>
      <c r="F58" s="8" t="n">
        <v>0.0061</v>
      </c>
      <c r="G58" s="39" t="n">
        <v>0.057727</v>
      </c>
      <c r="M58">
        <f>I58&amp;J58</f>
        <v/>
      </c>
    </row>
    <row r="59">
      <c r="A59" s="38" t="inlineStr">
        <is>
          <t>Axis Bank Ltd Cd Red 12-12-25#**</t>
        </is>
      </c>
      <c r="B59" s="17" t="inlineStr">
        <is>
          <t>INE238AD6BG2</t>
        </is>
      </c>
      <c r="C59" s="17" t="inlineStr">
        <is>
          <t>CRISIL A1+</t>
        </is>
      </c>
      <c r="D59" s="156" t="n">
        <v>5000000</v>
      </c>
      <c r="E59" s="7" t="n">
        <v>4943.49</v>
      </c>
      <c r="F59" s="8" t="n">
        <v>0.0061</v>
      </c>
      <c r="G59" s="39" t="n">
        <v>0.05795</v>
      </c>
      <c r="M59">
        <f>I59&amp;J59</f>
        <v/>
      </c>
    </row>
    <row r="60">
      <c r="A60" s="38" t="inlineStr">
        <is>
          <t>Small Industries Development Bank of India Cd Red 23-10-2025#**</t>
        </is>
      </c>
      <c r="B60" s="17" t="inlineStr">
        <is>
          <t>INE556F16AV6</t>
        </is>
      </c>
      <c r="C60" s="17" t="inlineStr">
        <is>
          <t>CRISIL A1+</t>
        </is>
      </c>
      <c r="D60" s="156" t="n">
        <v>2500000</v>
      </c>
      <c r="E60" s="7" t="n">
        <v>2491.16</v>
      </c>
      <c r="F60" s="8" t="n">
        <v>0.0031</v>
      </c>
      <c r="G60" s="39" t="n">
        <v>0.058899</v>
      </c>
      <c r="M60">
        <f>I60&amp;J60</f>
        <v/>
      </c>
    </row>
    <row r="61">
      <c r="A61" s="38" t="inlineStr">
        <is>
          <t>Canara Bank Cd Red 05-12-2025#**</t>
        </is>
      </c>
      <c r="B61" s="17" t="inlineStr">
        <is>
          <t>INE476A16ZP7</t>
        </is>
      </c>
      <c r="C61" s="17" t="inlineStr">
        <is>
          <t>CRISIL A1+</t>
        </is>
      </c>
      <c r="D61" s="156" t="n">
        <v>2500000</v>
      </c>
      <c r="E61" s="7" t="n">
        <v>2474.62</v>
      </c>
      <c r="F61" s="8" t="n">
        <v>0.003</v>
      </c>
      <c r="G61" s="39" t="n">
        <v>0.057601</v>
      </c>
      <c r="M61">
        <f>I61&amp;J61</f>
        <v/>
      </c>
    </row>
    <row r="62">
      <c r="A62" s="38" t="inlineStr">
        <is>
          <t>Axis Bank Ltd Cd Red 16-12-2025#**</t>
        </is>
      </c>
      <c r="B62" s="17" t="inlineStr">
        <is>
          <t>INE238AD6AX9</t>
        </is>
      </c>
      <c r="C62" s="17" t="inlineStr">
        <is>
          <t>CRISIL A1+</t>
        </is>
      </c>
      <c r="D62" s="156" t="n">
        <v>2500000</v>
      </c>
      <c r="E62" s="7" t="n">
        <v>2470.5</v>
      </c>
      <c r="F62" s="8" t="n">
        <v>0.003</v>
      </c>
      <c r="G62" s="39" t="n">
        <v>0.05735</v>
      </c>
      <c r="M62">
        <f>I62&amp;J62</f>
        <v/>
      </c>
    </row>
    <row r="63">
      <c r="A63" s="38" t="inlineStr">
        <is>
          <t>Axis Bank Ltd Cd Red 17-12-25#**</t>
        </is>
      </c>
      <c r="B63" s="17" t="inlineStr">
        <is>
          <t>INE238AD6AY7</t>
        </is>
      </c>
      <c r="C63" s="17" t="inlineStr">
        <is>
          <t>CRISIL A1+</t>
        </is>
      </c>
      <c r="D63" s="156" t="n">
        <v>2500000</v>
      </c>
      <c r="E63" s="7" t="n">
        <v>2470.12</v>
      </c>
      <c r="F63" s="8" t="n">
        <v>0.003</v>
      </c>
      <c r="G63" s="39" t="n">
        <v>0.057351</v>
      </c>
      <c r="M63">
        <f>I63&amp;J63</f>
        <v/>
      </c>
    </row>
    <row r="64">
      <c r="A64" s="40" t="inlineStr">
        <is>
          <t>Sub Total</t>
        </is>
      </c>
      <c r="B64" s="18" t="n"/>
      <c r="C64" s="18" t="n"/>
      <c r="D64" s="157" t="n"/>
      <c r="E64" s="20" t="n">
        <v>393448.12</v>
      </c>
      <c r="F64" s="21" t="n">
        <v>0.4838</v>
      </c>
      <c r="G64" s="41" t="n"/>
    </row>
    <row r="65">
      <c r="A65" s="38" t="n"/>
      <c r="B65" s="17" t="n"/>
      <c r="C65" s="17" t="n"/>
      <c r="D65" s="156" t="n"/>
      <c r="E65" s="7" t="n"/>
      <c r="F65" s="8" t="n"/>
      <c r="G65" s="39" t="n"/>
    </row>
    <row r="66">
      <c r="A66" s="40" t="inlineStr">
        <is>
          <t>Commercial Paper</t>
        </is>
      </c>
      <c r="B66" s="17" t="n"/>
      <c r="C66" s="17" t="n"/>
      <c r="D66" s="156" t="n"/>
      <c r="E66" s="7" t="n"/>
      <c r="F66" s="8" t="n"/>
      <c r="G66" s="39" t="n"/>
    </row>
    <row r="67">
      <c r="A67" s="38" t="inlineStr">
        <is>
          <t>National Bank for Agriculture &amp; Rural Devlopment Cp Red 19-11-2025**</t>
        </is>
      </c>
      <c r="B67" s="17" t="inlineStr">
        <is>
          <t>INE261F14OI6</t>
        </is>
      </c>
      <c r="C67" s="17" t="inlineStr">
        <is>
          <t>CRISIL A1+</t>
        </is>
      </c>
      <c r="D67" s="156" t="n">
        <v>20000000</v>
      </c>
      <c r="E67" s="7" t="n">
        <v>19844.16</v>
      </c>
      <c r="F67" s="8" t="n">
        <v>0.0244</v>
      </c>
      <c r="G67" s="39" t="n">
        <v>0.058498</v>
      </c>
    </row>
    <row r="68">
      <c r="A68" s="38" t="inlineStr">
        <is>
          <t>NTPC Ltd Cp Red 03-12-25**</t>
        </is>
      </c>
      <c r="B68" s="17" t="inlineStr">
        <is>
          <t>INE733E14BX3</t>
        </is>
      </c>
      <c r="C68" s="17" t="inlineStr">
        <is>
          <t>CRISIL A1+</t>
        </is>
      </c>
      <c r="D68" s="156" t="n">
        <v>20000000</v>
      </c>
      <c r="E68" s="7" t="n">
        <v>19802.42</v>
      </c>
      <c r="F68" s="8" t="n">
        <v>0.0244</v>
      </c>
      <c r="G68" s="39" t="n">
        <v>0.05781</v>
      </c>
    </row>
    <row r="69">
      <c r="A69" s="38" t="inlineStr">
        <is>
          <t>HDFC Securities Ltd. Cp Red 20-10-2025**</t>
        </is>
      </c>
      <c r="B69" s="17" t="inlineStr">
        <is>
          <t>INE700G14PE7</t>
        </is>
      </c>
      <c r="C69" s="17" t="inlineStr">
        <is>
          <t>CRISIL A1+</t>
        </is>
      </c>
      <c r="D69" s="156" t="n">
        <v>12500000</v>
      </c>
      <c r="E69" s="7" t="n">
        <v>12456.66</v>
      </c>
      <c r="F69" s="8" t="n">
        <v>0.0153</v>
      </c>
      <c r="G69" s="39" t="n">
        <v>0.066844</v>
      </c>
    </row>
    <row r="70">
      <c r="A70" s="38" t="inlineStr">
        <is>
          <t>ICICI Securities Cp Red 17-12-25**</t>
        </is>
      </c>
      <c r="B70" s="17" t="inlineStr">
        <is>
          <t>INE763G14ZM7</t>
        </is>
      </c>
      <c r="C70" s="17" t="inlineStr">
        <is>
          <t>CRISIL A1+</t>
        </is>
      </c>
      <c r="D70" s="156" t="n">
        <v>12500000</v>
      </c>
      <c r="E70" s="7" t="n">
        <v>12327.96</v>
      </c>
      <c r="F70" s="8" t="n">
        <v>0.0152</v>
      </c>
      <c r="G70" s="39" t="n">
        <v>0.066151</v>
      </c>
    </row>
    <row r="71">
      <c r="A71" s="38" t="inlineStr">
        <is>
          <t>Reliance Jio Info Ltd Cp Red 17-10-2025**</t>
        </is>
      </c>
      <c r="B71" s="17" t="inlineStr">
        <is>
          <t>INE110L14UE9</t>
        </is>
      </c>
      <c r="C71" s="17" t="inlineStr">
        <is>
          <t>CRISIL A1+</t>
        </is>
      </c>
      <c r="D71" s="156" t="n">
        <v>10000000</v>
      </c>
      <c r="E71" s="7" t="n">
        <v>9974.049999999999</v>
      </c>
      <c r="F71" s="8" t="n">
        <v>0.0123</v>
      </c>
      <c r="G71" s="39" t="n">
        <v>0.059352</v>
      </c>
    </row>
    <row r="72">
      <c r="A72" s="38" t="inlineStr">
        <is>
          <t>Tata Capital Housing Finance Ltd Cp Red 17-10-2025**</t>
        </is>
      </c>
      <c r="B72" s="17" t="inlineStr">
        <is>
          <t>INE033L14OG1</t>
        </is>
      </c>
      <c r="C72" s="17" t="inlineStr">
        <is>
          <t>CRISIL A1+</t>
        </is>
      </c>
      <c r="D72" s="156" t="n">
        <v>10000000</v>
      </c>
      <c r="E72" s="7" t="n">
        <v>9973.77</v>
      </c>
      <c r="F72" s="8" t="n">
        <v>0.0123</v>
      </c>
      <c r="G72" s="39" t="n">
        <v>0.060006</v>
      </c>
    </row>
    <row r="73">
      <c r="A73" s="38" t="inlineStr">
        <is>
          <t>Aditya Birla Hsg Fin Cp Red 20-10-2025**</t>
        </is>
      </c>
      <c r="B73" s="17" t="inlineStr">
        <is>
          <t>INE831R14FC2</t>
        </is>
      </c>
      <c r="C73" s="17" t="inlineStr">
        <is>
          <t>ICRA A1+</t>
        </is>
      </c>
      <c r="D73" s="156" t="n">
        <v>10000000</v>
      </c>
      <c r="E73" s="7" t="n">
        <v>9968.48</v>
      </c>
      <c r="F73" s="8" t="n">
        <v>0.0123</v>
      </c>
      <c r="G73" s="39" t="n">
        <v>0.060753</v>
      </c>
    </row>
    <row r="74">
      <c r="A74" s="38" t="inlineStr">
        <is>
          <t>Small Industries Development Bank of India Cp Red 24-10-2025</t>
        </is>
      </c>
      <c r="B74" s="17" t="inlineStr">
        <is>
          <t>INE556F14LH7</t>
        </is>
      </c>
      <c r="C74" s="17" t="inlineStr">
        <is>
          <t>CRISIL A1+</t>
        </is>
      </c>
      <c r="D74" s="156" t="n">
        <v>10000000</v>
      </c>
      <c r="E74" s="7" t="n">
        <v>9962.629999999999</v>
      </c>
      <c r="F74" s="8" t="n">
        <v>0.0123</v>
      </c>
      <c r="G74" s="39" t="n">
        <v>0.059527</v>
      </c>
    </row>
    <row r="75">
      <c r="A75" s="38" t="inlineStr">
        <is>
          <t>ICICI Securities Primary Dealership Ltd Cp 04-11-25**</t>
        </is>
      </c>
      <c r="B75" s="17" t="inlineStr">
        <is>
          <t>INE849D14HV0</t>
        </is>
      </c>
      <c r="C75" s="17" t="inlineStr">
        <is>
          <t>CRISIL A1+</t>
        </is>
      </c>
      <c r="D75" s="156" t="n">
        <v>10000000</v>
      </c>
      <c r="E75" s="7" t="n">
        <v>9938.23</v>
      </c>
      <c r="F75" s="8" t="n">
        <v>0.0122</v>
      </c>
      <c r="G75" s="39" t="n">
        <v>0.06672400000000001</v>
      </c>
    </row>
    <row r="76">
      <c r="A76" s="38" t="inlineStr">
        <is>
          <t>Bajaj Housing Finance Cp Red 11-11-2025**</t>
        </is>
      </c>
      <c r="B76" s="17" t="inlineStr">
        <is>
          <t>INE377Y14BR9</t>
        </is>
      </c>
      <c r="C76" s="17" t="inlineStr">
        <is>
          <t>CRISIL A1+</t>
        </is>
      </c>
      <c r="D76" s="156" t="n">
        <v>10000000</v>
      </c>
      <c r="E76" s="7" t="n">
        <v>9933.889999999999</v>
      </c>
      <c r="F76" s="8" t="n">
        <v>0.0122</v>
      </c>
      <c r="G76" s="39" t="n">
        <v>0.05925</v>
      </c>
    </row>
    <row r="77">
      <c r="A77" s="38" t="inlineStr">
        <is>
          <t>Reliance Retail Ventures Ltd Cp Rd 13-11-25**</t>
        </is>
      </c>
      <c r="B77" s="17" t="inlineStr">
        <is>
          <t>INE929O14DU8</t>
        </is>
      </c>
      <c r="C77" s="17" t="inlineStr">
        <is>
          <t>CRISIL A1+</t>
        </is>
      </c>
      <c r="D77" s="156" t="n">
        <v>10000000</v>
      </c>
      <c r="E77" s="7" t="n">
        <v>9931.030000000001</v>
      </c>
      <c r="F77" s="8" t="n">
        <v>0.0122</v>
      </c>
      <c r="G77" s="39" t="n">
        <v>0.058951</v>
      </c>
    </row>
    <row r="78">
      <c r="A78" s="38" t="inlineStr">
        <is>
          <t>360 One Wam Ltd. Cp Rd 06-11-25**</t>
        </is>
      </c>
      <c r="B78" s="17" t="inlineStr">
        <is>
          <t>INE466L14ER1</t>
        </is>
      </c>
      <c r="C78" s="17" t="inlineStr">
        <is>
          <t>ICRA A1+</t>
        </is>
      </c>
      <c r="D78" s="156" t="n">
        <v>10000000</v>
      </c>
      <c r="E78" s="7" t="n">
        <v>9929.17</v>
      </c>
      <c r="F78" s="8" t="n">
        <v>0.0122</v>
      </c>
      <c r="G78" s="39" t="n">
        <v>0.072326</v>
      </c>
    </row>
    <row r="79">
      <c r="A79" s="38" t="inlineStr">
        <is>
          <t>Export Import Bank of India CP Red 17-11-2025**</t>
        </is>
      </c>
      <c r="B79" s="17" t="inlineStr">
        <is>
          <t>INE514E14SJ0</t>
        </is>
      </c>
      <c r="C79" s="17" t="inlineStr">
        <is>
          <t>CRISIL A1+</t>
        </is>
      </c>
      <c r="D79" s="156" t="n">
        <v>10000000</v>
      </c>
      <c r="E79" s="7" t="n">
        <v>9924.98</v>
      </c>
      <c r="F79" s="8" t="n">
        <v>0.0122</v>
      </c>
      <c r="G79" s="39" t="n">
        <v>0.058701</v>
      </c>
    </row>
    <row r="80">
      <c r="A80" s="38" t="inlineStr">
        <is>
          <t>Axis Securities Ltd. Cp Red 13-11-2025**</t>
        </is>
      </c>
      <c r="B80" s="17" t="inlineStr">
        <is>
          <t>INE110O14GD4</t>
        </is>
      </c>
      <c r="C80" s="17" t="inlineStr">
        <is>
          <t>ICRA A1+</t>
        </is>
      </c>
      <c r="D80" s="156" t="n">
        <v>10000000</v>
      </c>
      <c r="E80" s="7" t="n">
        <v>9921.889999999999</v>
      </c>
      <c r="F80" s="8" t="n">
        <v>0.0122</v>
      </c>
      <c r="G80" s="39" t="n">
        <v>0.066825</v>
      </c>
    </row>
    <row r="81">
      <c r="A81" s="38" t="inlineStr">
        <is>
          <t>Reliance Retail Ventures Ltd Cp Red 21-11-25**</t>
        </is>
      </c>
      <c r="B81" s="17" t="inlineStr">
        <is>
          <t>INE929O14DX2</t>
        </is>
      </c>
      <c r="C81" s="17" t="inlineStr">
        <is>
          <t>CRISIL A1+</t>
        </is>
      </c>
      <c r="D81" s="156" t="n">
        <v>10000000</v>
      </c>
      <c r="E81" s="7" t="n">
        <v>9918.309999999999</v>
      </c>
      <c r="F81" s="8" t="n">
        <v>0.0122</v>
      </c>
      <c r="G81" s="39" t="n">
        <v>0.05895</v>
      </c>
    </row>
    <row r="82">
      <c r="A82" s="38" t="inlineStr">
        <is>
          <t>Axis Securities Ltd. Cp Red 18-11-2025**</t>
        </is>
      </c>
      <c r="B82" s="17" t="inlineStr">
        <is>
          <t>INE110O14GE2</t>
        </is>
      </c>
      <c r="C82" s="17" t="inlineStr">
        <is>
          <t>ICRA A1+</t>
        </is>
      </c>
      <c r="D82" s="156" t="n">
        <v>10000000</v>
      </c>
      <c r="E82" s="7" t="n">
        <v>9912.889999999999</v>
      </c>
      <c r="F82" s="8" t="n">
        <v>0.0122</v>
      </c>
      <c r="G82" s="39" t="n">
        <v>0.066826</v>
      </c>
    </row>
    <row r="83">
      <c r="A83" s="38" t="inlineStr">
        <is>
          <t>Reliance Retail Ventures Ltd Cp Red 25-11-25**</t>
        </is>
      </c>
      <c r="B83" s="17" t="inlineStr">
        <is>
          <t>INE929O14DY0</t>
        </is>
      </c>
      <c r="C83" s="17" t="inlineStr">
        <is>
          <t>CRISIL A1+</t>
        </is>
      </c>
      <c r="D83" s="156" t="n">
        <v>10000000</v>
      </c>
      <c r="E83" s="7" t="n">
        <v>9911.959999999999</v>
      </c>
      <c r="F83" s="8" t="n">
        <v>0.0122</v>
      </c>
      <c r="G83" s="39" t="n">
        <v>0.058949</v>
      </c>
    </row>
    <row r="84">
      <c r="A84" s="38" t="inlineStr">
        <is>
          <t>Axis Securities Ltd. Cp Red 19-11-25**</t>
        </is>
      </c>
      <c r="B84" s="17" t="inlineStr">
        <is>
          <t>INE110O14GF9</t>
        </is>
      </c>
      <c r="C84" s="17" t="inlineStr">
        <is>
          <t>ICRA A1+</t>
        </is>
      </c>
      <c r="D84" s="156" t="n">
        <v>10000000</v>
      </c>
      <c r="E84" s="7" t="n">
        <v>9911.09</v>
      </c>
      <c r="F84" s="8" t="n">
        <v>0.0122</v>
      </c>
      <c r="G84" s="39" t="n">
        <v>0.066827</v>
      </c>
    </row>
    <row r="85">
      <c r="A85" s="38" t="inlineStr">
        <is>
          <t>Aditya Birla Money Cp Red 18-11-2025**</t>
        </is>
      </c>
      <c r="B85" s="17" t="inlineStr">
        <is>
          <t>INE865C14OG5</t>
        </is>
      </c>
      <c r="C85" s="17" t="inlineStr">
        <is>
          <t>CRISIL A1+</t>
        </is>
      </c>
      <c r="D85" s="156" t="n">
        <v>10000000</v>
      </c>
      <c r="E85" s="7" t="n">
        <v>9910.110000000001</v>
      </c>
      <c r="F85" s="8" t="n">
        <v>0.0122</v>
      </c>
      <c r="G85" s="39" t="n">
        <v>0.06897399999999999</v>
      </c>
    </row>
    <row r="86">
      <c r="A86" s="38" t="inlineStr">
        <is>
          <t>Aditya Birla Capital Cp Red 25-11-2025**</t>
        </is>
      </c>
      <c r="B86" s="17" t="inlineStr">
        <is>
          <t>INE674K14AN9</t>
        </is>
      </c>
      <c r="C86" s="17" t="inlineStr">
        <is>
          <t>CRISIL A1+</t>
        </is>
      </c>
      <c r="D86" s="156" t="n">
        <v>10000000</v>
      </c>
      <c r="E86" s="7" t="n">
        <v>9901.790000000001</v>
      </c>
      <c r="F86" s="8" t="n">
        <v>0.0122</v>
      </c>
      <c r="G86" s="39" t="n">
        <v>0.06582200000000001</v>
      </c>
    </row>
    <row r="87">
      <c r="A87" s="38" t="inlineStr">
        <is>
          <t>ICICI Securities Cp Red 25-11-2025**</t>
        </is>
      </c>
      <c r="B87" s="17" t="inlineStr">
        <is>
          <t>INE763G14A14</t>
        </is>
      </c>
      <c r="C87" s="17" t="inlineStr">
        <is>
          <t>CRISIL A1+</t>
        </is>
      </c>
      <c r="D87" s="156" t="n">
        <v>10000000</v>
      </c>
      <c r="E87" s="7" t="n">
        <v>9900.459999999999</v>
      </c>
      <c r="F87" s="8" t="n">
        <v>0.0122</v>
      </c>
      <c r="G87" s="39" t="n">
        <v>0.066723</v>
      </c>
    </row>
    <row r="88">
      <c r="A88" s="38" t="inlineStr">
        <is>
          <t>Reliance Retail Ventures Ltd Cp 03-12-25**</t>
        </is>
      </c>
      <c r="B88" s="17" t="inlineStr">
        <is>
          <t>INE929O14EA8</t>
        </is>
      </c>
      <c r="C88" s="17" t="inlineStr">
        <is>
          <t>CRISIL A1+</t>
        </is>
      </c>
      <c r="D88" s="156" t="n">
        <v>10000000</v>
      </c>
      <c r="E88" s="7" t="n">
        <v>9900.120000000001</v>
      </c>
      <c r="F88" s="8" t="n">
        <v>0.0122</v>
      </c>
      <c r="G88" s="39" t="n">
        <v>0.058451</v>
      </c>
    </row>
    <row r="89">
      <c r="A89" s="38" t="inlineStr">
        <is>
          <t>Tata Steel Ltd Cp Red 08-12-2025**</t>
        </is>
      </c>
      <c r="B89" s="17" t="inlineStr">
        <is>
          <t>INE081A14GD6</t>
        </is>
      </c>
      <c r="C89" s="17" t="inlineStr">
        <is>
          <t>FITCH A1+</t>
        </is>
      </c>
      <c r="D89" s="156" t="n">
        <v>10000000</v>
      </c>
      <c r="E89" s="7" t="n">
        <v>9891.370000000001</v>
      </c>
      <c r="F89" s="8" t="n">
        <v>0.0122</v>
      </c>
      <c r="G89" s="39" t="n">
        <v>0.058949</v>
      </c>
    </row>
    <row r="90">
      <c r="A90" s="38" t="inlineStr">
        <is>
          <t>Aditya Birla Capital Cp 03-12-25**</t>
        </is>
      </c>
      <c r="B90" s="17" t="inlineStr">
        <is>
          <t>INE674K14AQ2</t>
        </is>
      </c>
      <c r="C90" s="17" t="inlineStr">
        <is>
          <t>CRISIL A1+</t>
        </is>
      </c>
      <c r="D90" s="156" t="n">
        <v>10000000</v>
      </c>
      <c r="E90" s="7" t="n">
        <v>9888.969999999999</v>
      </c>
      <c r="F90" s="8" t="n">
        <v>0.0122</v>
      </c>
      <c r="G90" s="39" t="n">
        <v>0.065049</v>
      </c>
    </row>
    <row r="91">
      <c r="A91" s="38" t="inlineStr">
        <is>
          <t>Godrej Industries Ltd Cp 08-10-25**</t>
        </is>
      </c>
      <c r="B91" s="17" t="inlineStr">
        <is>
          <t>INE233A142T1</t>
        </is>
      </c>
      <c r="C91" s="17" t="inlineStr">
        <is>
          <t>CRISIL A1+</t>
        </is>
      </c>
      <c r="D91" s="156" t="n">
        <v>7500000</v>
      </c>
      <c r="E91" s="7" t="n">
        <v>7491.25</v>
      </c>
      <c r="F91" s="8" t="n">
        <v>0.0092</v>
      </c>
      <c r="G91" s="39" t="n">
        <v>0.060948</v>
      </c>
    </row>
    <row r="92">
      <c r="A92" s="38" t="inlineStr">
        <is>
          <t>Godrej Industries Ltd Cp Rd 04-11-2025**</t>
        </is>
      </c>
      <c r="B92" s="17" t="inlineStr">
        <is>
          <t>INE233A143I2</t>
        </is>
      </c>
      <c r="C92" s="17" t="inlineStr">
        <is>
          <t>CRISIL A1+</t>
        </is>
      </c>
      <c r="D92" s="156" t="n">
        <v>7500000</v>
      </c>
      <c r="E92" s="7" t="n">
        <v>7458.01</v>
      </c>
      <c r="F92" s="8" t="n">
        <v>0.0092</v>
      </c>
      <c r="G92" s="39" t="n">
        <v>0.060451</v>
      </c>
    </row>
    <row r="93">
      <c r="A93" s="38" t="inlineStr">
        <is>
          <t>Axis Securities Ltd. Cp Red 25-11-2025**</t>
        </is>
      </c>
      <c r="B93" s="17" t="inlineStr">
        <is>
          <t>INE110O14GG7</t>
        </is>
      </c>
      <c r="C93" s="17" t="inlineStr">
        <is>
          <t>ICRA A1+</t>
        </is>
      </c>
      <c r="D93" s="156" t="n">
        <v>7500000</v>
      </c>
      <c r="E93" s="7" t="n">
        <v>7425.23</v>
      </c>
      <c r="F93" s="8" t="n">
        <v>0.0091</v>
      </c>
      <c r="G93" s="39" t="n">
        <v>0.06682399999999999</v>
      </c>
    </row>
    <row r="94">
      <c r="A94" s="38" t="inlineStr">
        <is>
          <t>Aditya Birla Capital Cp Red 20-10-2025**</t>
        </is>
      </c>
      <c r="B94" s="17" t="inlineStr">
        <is>
          <t>INE674K14AI9</t>
        </is>
      </c>
      <c r="C94" s="17" t="inlineStr">
        <is>
          <t>CRISIL A1+</t>
        </is>
      </c>
      <c r="D94" s="156" t="n">
        <v>5000000</v>
      </c>
      <c r="E94" s="7" t="n">
        <v>4982.83</v>
      </c>
      <c r="F94" s="8" t="n">
        <v>0.0061</v>
      </c>
      <c r="G94" s="39" t="n">
        <v>0.066196</v>
      </c>
    </row>
    <row r="95">
      <c r="A95" s="38" t="inlineStr">
        <is>
          <t>Kotak Securities Ltd Cp Red 27-10-2025**</t>
        </is>
      </c>
      <c r="B95" s="17" t="inlineStr">
        <is>
          <t>INE028E14SA0</t>
        </is>
      </c>
      <c r="C95" s="17" t="inlineStr">
        <is>
          <t>CRISIL A1+</t>
        </is>
      </c>
      <c r="D95" s="156" t="n">
        <v>5000000</v>
      </c>
      <c r="E95" s="7" t="n">
        <v>4976.17</v>
      </c>
      <c r="F95" s="8" t="n">
        <v>0.0061</v>
      </c>
      <c r="G95" s="39" t="n">
        <v>0.067249</v>
      </c>
    </row>
    <row r="96">
      <c r="A96" s="38" t="inlineStr">
        <is>
          <t>HDFC Securities Ltd. Cp Red 10-11-2025**</t>
        </is>
      </c>
      <c r="B96" s="17" t="inlineStr">
        <is>
          <t>INE700G14PG2</t>
        </is>
      </c>
      <c r="C96" s="17" t="inlineStr">
        <is>
          <t>CRISIL A1+</t>
        </is>
      </c>
      <c r="D96" s="156" t="n">
        <v>5000000</v>
      </c>
      <c r="E96" s="7" t="n">
        <v>4963.65</v>
      </c>
      <c r="F96" s="8" t="n">
        <v>0.0061</v>
      </c>
      <c r="G96" s="39" t="n">
        <v>0.066825</v>
      </c>
    </row>
    <row r="97">
      <c r="A97" s="38" t="inlineStr">
        <is>
          <t>Bajaj Auto Credit  Ltd Cp Red 17-11-2025**</t>
        </is>
      </c>
      <c r="B97" s="17" t="inlineStr">
        <is>
          <t>INE18UV14034</t>
        </is>
      </c>
      <c r="C97" s="17" t="inlineStr">
        <is>
          <t>CRISIL A1+</t>
        </is>
      </c>
      <c r="D97" s="156" t="n">
        <v>5000000</v>
      </c>
      <c r="E97" s="7" t="n">
        <v>4957.35</v>
      </c>
      <c r="F97" s="8" t="n">
        <v>0.0061</v>
      </c>
      <c r="G97" s="39" t="n">
        <v>0.066825</v>
      </c>
    </row>
    <row r="98">
      <c r="A98" s="38" t="inlineStr">
        <is>
          <t>Tata Steel Ltd Cp Red 28-11-2025**</t>
        </is>
      </c>
      <c r="B98" s="17" t="inlineStr">
        <is>
          <t>INE081A14GC8</t>
        </is>
      </c>
      <c r="C98" s="17" t="inlineStr">
        <is>
          <t>FITCH A1+</t>
        </is>
      </c>
      <c r="D98" s="156" t="n">
        <v>5000000</v>
      </c>
      <c r="E98" s="7" t="n">
        <v>4953.45</v>
      </c>
      <c r="F98" s="8" t="n">
        <v>0.0061</v>
      </c>
      <c r="G98" s="39" t="n">
        <v>0.059149</v>
      </c>
    </row>
    <row r="99">
      <c r="A99" s="38" t="inlineStr">
        <is>
          <t>Hero Housing Finance Ltd Cp Red 03-12-25**</t>
        </is>
      </c>
      <c r="B99" s="17" t="inlineStr">
        <is>
          <t>INE800X14416</t>
        </is>
      </c>
      <c r="C99" s="17" t="inlineStr">
        <is>
          <t>CRISIL A1+</t>
        </is>
      </c>
      <c r="D99" s="156" t="n">
        <v>5000000</v>
      </c>
      <c r="E99" s="7" t="n">
        <v>4948.04</v>
      </c>
      <c r="F99" s="8" t="n">
        <v>0.0061</v>
      </c>
      <c r="G99" s="39" t="n">
        <v>0.060849</v>
      </c>
    </row>
    <row r="100">
      <c r="A100" s="38" t="inlineStr">
        <is>
          <t>Barclays Invest &amp; Loan Cp Red 01-12-2025**</t>
        </is>
      </c>
      <c r="B100" s="17" t="inlineStr">
        <is>
          <t>INE704I14KH9</t>
        </is>
      </c>
      <c r="C100" s="17" t="inlineStr">
        <is>
          <t>CRISIL A1+</t>
        </is>
      </c>
      <c r="D100" s="156" t="n">
        <v>5000000</v>
      </c>
      <c r="E100" s="7" t="n">
        <v>4944.76</v>
      </c>
      <c r="F100" s="8" t="n">
        <v>0.0061</v>
      </c>
      <c r="G100" s="39" t="n">
        <v>0.06685199999999999</v>
      </c>
    </row>
    <row r="101">
      <c r="A101" s="38" t="inlineStr">
        <is>
          <t>HDFC Securities Ltd. Cp Red 02-12-2025**</t>
        </is>
      </c>
      <c r="B101" s="17" t="inlineStr">
        <is>
          <t>INE700G14PO6</t>
        </is>
      </c>
      <c r="C101" s="17" t="inlineStr">
        <is>
          <t>CRISIL A1+</t>
        </is>
      </c>
      <c r="D101" s="156" t="n">
        <v>5000000</v>
      </c>
      <c r="E101" s="7" t="n">
        <v>4944.53</v>
      </c>
      <c r="F101" s="8" t="n">
        <v>0.0061</v>
      </c>
      <c r="G101" s="39" t="n">
        <v>0.06605</v>
      </c>
    </row>
    <row r="102">
      <c r="A102" s="38" t="inlineStr">
        <is>
          <t>Kotak Securities Ltd Cp Red 02-12-2025**</t>
        </is>
      </c>
      <c r="B102" s="17" t="inlineStr">
        <is>
          <t>INE028E14SM5</t>
        </is>
      </c>
      <c r="C102" s="17" t="inlineStr">
        <is>
          <t>CRISIL A1+</t>
        </is>
      </c>
      <c r="D102" s="156" t="n">
        <v>5000000</v>
      </c>
      <c r="E102" s="7" t="n">
        <v>4944.07</v>
      </c>
      <c r="F102" s="8" t="n">
        <v>0.0061</v>
      </c>
      <c r="G102" s="39" t="n">
        <v>0.066598</v>
      </c>
    </row>
    <row r="103">
      <c r="A103" s="38" t="inlineStr">
        <is>
          <t>Bajaj Auto Credit  Ltd Cp Red 05-12-25**</t>
        </is>
      </c>
      <c r="B103" s="17" t="inlineStr">
        <is>
          <t>INE18UV14026</t>
        </is>
      </c>
      <c r="C103" s="17" t="inlineStr">
        <is>
          <t>CRISIL A1+</t>
        </is>
      </c>
      <c r="D103" s="156" t="n">
        <v>5000000</v>
      </c>
      <c r="E103" s="7" t="n">
        <v>4941.88</v>
      </c>
      <c r="F103" s="8" t="n">
        <v>0.0061</v>
      </c>
      <c r="G103" s="39" t="n">
        <v>0.06605</v>
      </c>
    </row>
    <row r="104">
      <c r="A104" s="38" t="inlineStr">
        <is>
          <t>ICICI Securities Cp Red 09-12-2025**</t>
        </is>
      </c>
      <c r="B104" s="17" t="inlineStr">
        <is>
          <t>INE763G14A55</t>
        </is>
      </c>
      <c r="C104" s="17" t="inlineStr">
        <is>
          <t>CRISIL A1+</t>
        </is>
      </c>
      <c r="D104" s="156" t="n">
        <v>5000000</v>
      </c>
      <c r="E104" s="7" t="n">
        <v>4938.25</v>
      </c>
      <c r="F104" s="8" t="n">
        <v>0.0061</v>
      </c>
      <c r="G104" s="39" t="n">
        <v>0.066149</v>
      </c>
    </row>
    <row r="105">
      <c r="A105" s="38" t="inlineStr">
        <is>
          <t>Kotak Securities Ltd Cp Red 10-12-25**</t>
        </is>
      </c>
      <c r="B105" s="17" t="inlineStr">
        <is>
          <t>INE028E14SS2</t>
        </is>
      </c>
      <c r="C105" s="17" t="inlineStr">
        <is>
          <t>CRISIL A1+</t>
        </is>
      </c>
      <c r="D105" s="156" t="n">
        <v>5000000</v>
      </c>
      <c r="E105" s="7" t="n">
        <v>4936.95</v>
      </c>
      <c r="F105" s="8" t="n">
        <v>0.0061</v>
      </c>
      <c r="G105" s="39" t="n">
        <v>0.06660000000000001</v>
      </c>
    </row>
    <row r="106">
      <c r="A106" s="38" t="inlineStr">
        <is>
          <t>360 One Wam Ltd. Cp Rd 10-12-25**</t>
        </is>
      </c>
      <c r="B106" s="17" t="inlineStr">
        <is>
          <t>INE466L14EV3</t>
        </is>
      </c>
      <c r="C106" s="17" t="inlineStr">
        <is>
          <t>CRISIL A1+</t>
        </is>
      </c>
      <c r="D106" s="156" t="n">
        <v>5000000</v>
      </c>
      <c r="E106" s="7" t="n">
        <v>4932.32</v>
      </c>
      <c r="F106" s="8" t="n">
        <v>0.0061</v>
      </c>
      <c r="G106" s="39" t="n">
        <v>0.071552</v>
      </c>
    </row>
    <row r="107">
      <c r="A107" s="38" t="inlineStr">
        <is>
          <t>360 One Prime Ltd. Cp 10-12-25**</t>
        </is>
      </c>
      <c r="B107" s="17" t="inlineStr">
        <is>
          <t>INE248U14SH5</t>
        </is>
      </c>
      <c r="C107" s="17" t="inlineStr">
        <is>
          <t>CRISIL A1+</t>
        </is>
      </c>
      <c r="D107" s="156" t="n">
        <v>5000000</v>
      </c>
      <c r="E107" s="7" t="n">
        <v>4932.32</v>
      </c>
      <c r="F107" s="8" t="n">
        <v>0.0061</v>
      </c>
      <c r="G107" s="39" t="n">
        <v>0.071552</v>
      </c>
    </row>
    <row r="108">
      <c r="A108" s="38" t="inlineStr">
        <is>
          <t>Jio Credit Ltd. Cp Red 14-11-2025**</t>
        </is>
      </c>
      <c r="B108" s="17" t="inlineStr">
        <is>
          <t>INE282H14048</t>
        </is>
      </c>
      <c r="C108" s="17" t="inlineStr">
        <is>
          <t>CRISIL A1+</t>
        </is>
      </c>
      <c r="D108" s="156" t="n">
        <v>2500000</v>
      </c>
      <c r="E108" s="7" t="n">
        <v>2480.34</v>
      </c>
      <c r="F108" s="8" t="n">
        <v>0.0031</v>
      </c>
      <c r="G108" s="39" t="n">
        <v>0.065774</v>
      </c>
    </row>
    <row r="109">
      <c r="A109" s="38" t="inlineStr">
        <is>
          <t>Hero Fincorp Ltd Cp Red 21-11-2025**</t>
        </is>
      </c>
      <c r="B109" s="17" t="inlineStr">
        <is>
          <t>INE957N14IY2</t>
        </is>
      </c>
      <c r="C109" s="17" t="inlineStr">
        <is>
          <t>CRISIL A1+</t>
        </is>
      </c>
      <c r="D109" s="156" t="n">
        <v>2500000</v>
      </c>
      <c r="E109" s="7" t="n">
        <v>2476.53</v>
      </c>
      <c r="F109" s="8" t="n">
        <v>0.003</v>
      </c>
      <c r="G109" s="39" t="n">
        <v>0.067825</v>
      </c>
    </row>
    <row r="110">
      <c r="A110" s="38" t="inlineStr">
        <is>
          <t>Axis Securities Ltd. Cp Red 04-12-2025**</t>
        </is>
      </c>
      <c r="B110" s="17" t="inlineStr">
        <is>
          <t>INE110O14GJ1</t>
        </is>
      </c>
      <c r="C110" s="17" t="inlineStr">
        <is>
          <t>ICRA A1+</t>
        </is>
      </c>
      <c r="D110" s="156" t="n">
        <v>2500000</v>
      </c>
      <c r="E110" s="7" t="n">
        <v>2471.34</v>
      </c>
      <c r="F110" s="8" t="n">
        <v>0.003</v>
      </c>
      <c r="G110" s="39" t="n">
        <v>0.066151</v>
      </c>
    </row>
    <row r="111">
      <c r="A111" s="38" t="inlineStr">
        <is>
          <t>ICICI Securities Cp Red 10-12-2025**</t>
        </is>
      </c>
      <c r="B111" s="17" t="inlineStr">
        <is>
          <t>INE763G14A71</t>
        </is>
      </c>
      <c r="C111" s="17" t="inlineStr">
        <is>
          <t>CRISIL A1+</t>
        </is>
      </c>
      <c r="D111" s="156" t="n">
        <v>2500000</v>
      </c>
      <c r="E111" s="7" t="n">
        <v>2468.68</v>
      </c>
      <c r="F111" s="8" t="n">
        <v>0.003</v>
      </c>
      <c r="G111" s="39" t="n">
        <v>0.066148</v>
      </c>
    </row>
    <row r="112">
      <c r="A112" s="40" t="inlineStr">
        <is>
          <t>Sub Total</t>
        </is>
      </c>
      <c r="B112" s="18" t="n"/>
      <c r="C112" s="18" t="n"/>
      <c r="D112" s="157" t="n"/>
      <c r="E112" s="20" t="n">
        <v>364504.34</v>
      </c>
      <c r="F112" s="21" t="n">
        <v>0.4487</v>
      </c>
      <c r="G112" s="41" t="n"/>
    </row>
    <row r="113">
      <c r="A113" s="38" t="n"/>
      <c r="B113" s="17" t="n"/>
      <c r="C113" s="17" t="n"/>
      <c r="D113" s="156" t="n"/>
      <c r="E113" s="7" t="n"/>
      <c r="F113" s="8" t="n"/>
      <c r="G113" s="39" t="n"/>
    </row>
    <row r="114">
      <c r="A114" s="42" t="inlineStr">
        <is>
          <t>TOTAL</t>
        </is>
      </c>
      <c r="B114" s="145" t="n"/>
      <c r="C114" s="145" t="n"/>
      <c r="D114" s="158" t="n"/>
      <c r="E114" s="20" t="n">
        <v>947851.08</v>
      </c>
      <c r="F114" s="21" t="n">
        <v>1.1661</v>
      </c>
      <c r="G114" s="41" t="n"/>
    </row>
    <row r="115">
      <c r="A115" s="38" t="n"/>
      <c r="B115" s="17" t="n"/>
      <c r="C115" s="17" t="n"/>
      <c r="D115" s="156" t="n"/>
      <c r="E115" s="7" t="n"/>
      <c r="F115" s="8" t="n"/>
      <c r="G115" s="39" t="n"/>
    </row>
    <row r="116">
      <c r="A116" s="38" t="n"/>
      <c r="B116" s="17" t="n"/>
      <c r="C116" s="17" t="n"/>
      <c r="D116" s="156" t="n"/>
      <c r="E116" s="7" t="n"/>
      <c r="F116" s="8" t="n"/>
      <c r="G116" s="39" t="n"/>
    </row>
    <row r="117">
      <c r="A117" s="40" t="inlineStr">
        <is>
          <t>Investment in AIF</t>
        </is>
      </c>
      <c r="B117" s="17" t="n"/>
      <c r="C117" s="17" t="n"/>
      <c r="D117" s="156" t="n"/>
      <c r="E117" s="7" t="n"/>
      <c r="F117" s="8" t="n"/>
      <c r="G117" s="39" t="n"/>
    </row>
    <row r="118">
      <c r="A118" s="38" t="inlineStr">
        <is>
          <t>SBI CDMDF--A2</t>
        </is>
      </c>
      <c r="B118" s="17" t="inlineStr">
        <is>
          <t>INF0RQ622028</t>
        </is>
      </c>
      <c r="C118" s="17" t="n"/>
      <c r="D118" s="156" t="n">
        <v>18628.274</v>
      </c>
      <c r="E118" s="7" t="n">
        <v>2120.93</v>
      </c>
      <c r="F118" s="8" t="n">
        <v>0.0026</v>
      </c>
      <c r="G118" s="39" t="n"/>
    </row>
    <row r="119">
      <c r="A119" s="38" t="n"/>
      <c r="B119" s="17" t="n"/>
      <c r="C119" s="17" t="n"/>
      <c r="D119" s="156" t="n"/>
      <c r="E119" s="7" t="n"/>
      <c r="F119" s="8" t="n"/>
      <c r="G119" s="39" t="n"/>
    </row>
    <row r="120">
      <c r="A120" s="42" t="inlineStr">
        <is>
          <t>TOTAL</t>
        </is>
      </c>
      <c r="B120" s="145" t="n"/>
      <c r="C120" s="145" t="n"/>
      <c r="D120" s="158" t="n"/>
      <c r="E120" s="20" t="n">
        <v>2120.93</v>
      </c>
      <c r="F120" s="21" t="n">
        <v>0.0026</v>
      </c>
      <c r="G120" s="41" t="n"/>
    </row>
    <row r="121">
      <c r="A121" s="38" t="inlineStr">
        <is>
          <t>Accrued Interest</t>
        </is>
      </c>
      <c r="B121" s="17" t="n"/>
      <c r="C121" s="17" t="n"/>
      <c r="D121" s="156" t="n"/>
      <c r="E121" s="7" t="n">
        <v>373.6986301</v>
      </c>
      <c r="F121" s="8" t="n">
        <v>0.000459</v>
      </c>
      <c r="G121" s="39" t="n"/>
    </row>
    <row r="122">
      <c r="A122" s="38" t="inlineStr">
        <is>
          <t>Net Receivables/(Payables)</t>
        </is>
      </c>
      <c r="B122" s="17" t="n"/>
      <c r="C122" s="17" t="n"/>
      <c r="D122" s="156" t="n"/>
      <c r="E122" s="159" t="n">
        <v>-142330.6986301</v>
      </c>
      <c r="F122" s="160" t="n">
        <v>-0.175359</v>
      </c>
      <c r="G122" s="39" t="n">
        <v>0</v>
      </c>
    </row>
    <row r="123">
      <c r="A123" s="45" t="inlineStr">
        <is>
          <t>GRAND TOTAL</t>
        </is>
      </c>
      <c r="B123" s="19" t="n"/>
      <c r="C123" s="19" t="n"/>
      <c r="D123" s="161" t="n"/>
      <c r="E123" s="14" t="n">
        <v>813020.54</v>
      </c>
      <c r="F123" s="15" t="n">
        <v>1</v>
      </c>
      <c r="G123" s="46" t="n"/>
    </row>
    <row r="124">
      <c r="A124" s="29" t="n"/>
      <c r="G124" s="30" t="n"/>
    </row>
    <row r="125">
      <c r="A125" s="47" t="inlineStr">
        <is>
          <t>#  Unlisted Security</t>
        </is>
      </c>
      <c r="G125" s="30" t="n"/>
    </row>
    <row r="126">
      <c r="A126" s="47" t="inlineStr">
        <is>
          <t>**Non Traded Security</t>
        </is>
      </c>
      <c r="G126" s="30" t="n"/>
    </row>
    <row r="127">
      <c r="A127" s="47" t="n"/>
      <c r="G127" s="30" t="n"/>
    </row>
    <row r="128">
      <c r="A128" s="29" t="inlineStr">
        <is>
          <t>Portfolio Information</t>
        </is>
      </c>
      <c r="G128" s="30" t="n"/>
    </row>
    <row r="129">
      <c r="A129" s="67" t="inlineStr">
        <is>
          <t>Scheme Name :</t>
        </is>
      </c>
      <c r="B129" s="60" t="inlineStr">
        <is>
          <t>Edelweiss Liquid Fund</t>
        </is>
      </c>
      <c r="G129" s="30" t="n"/>
    </row>
    <row r="130">
      <c r="A130" s="67" t="inlineStr">
        <is>
          <t>Description (if any)</t>
        </is>
      </c>
      <c r="B130" s="60" t="inlineStr">
        <is>
          <t>Liquid Fund</t>
        </is>
      </c>
      <c r="G130" s="30" t="n"/>
    </row>
    <row r="131">
      <c r="A131" s="67" t="n"/>
      <c r="B131" s="60" t="n"/>
      <c r="G131" s="30" t="n"/>
    </row>
    <row r="132">
      <c r="A132" s="67" t="inlineStr">
        <is>
          <t>Annualised Portfolio YTM* :</t>
        </is>
      </c>
      <c r="B132" s="61" t="n">
        <v>6.944782713933852</v>
      </c>
      <c r="G132" s="30" t="n"/>
    </row>
    <row r="133">
      <c r="A133" s="67" t="n"/>
      <c r="B133" s="60" t="n"/>
      <c r="G133" s="30" t="n"/>
    </row>
    <row r="134">
      <c r="A134" s="67" t="inlineStr">
        <is>
          <t>Macaulay Duration</t>
        </is>
      </c>
      <c r="B134" s="62" t="n">
        <v>0.185</v>
      </c>
      <c r="G134" s="30" t="n"/>
    </row>
    <row r="135">
      <c r="A135" s="67" t="inlineStr">
        <is>
          <t>Residual Maturity</t>
        </is>
      </c>
      <c r="B135" s="62" t="n">
        <v>0.1818422289538151</v>
      </c>
      <c r="G135" s="30" t="n"/>
    </row>
    <row r="136">
      <c r="A136" s="67" t="n"/>
      <c r="B136" s="60" t="n"/>
      <c r="G136" s="30" t="n"/>
    </row>
    <row r="137">
      <c r="A137" s="67" t="inlineStr">
        <is>
          <t xml:space="preserve">As on (Date) </t>
        </is>
      </c>
      <c r="B137" s="63" t="n">
        <v>45930</v>
      </c>
      <c r="G137" s="30" t="n"/>
    </row>
    <row r="138">
      <c r="A138" s="29" t="n"/>
      <c r="G138" s="30" t="n"/>
    </row>
    <row r="139">
      <c r="A139" s="47" t="inlineStr">
        <is>
          <t>Notes:</t>
        </is>
      </c>
      <c r="G139" s="30" t="n"/>
    </row>
    <row r="140">
      <c r="A140" s="48" t="inlineStr">
        <is>
          <t>1. Security in default beyond its maturiy date</t>
        </is>
      </c>
      <c r="B140" s="49" t="inlineStr">
        <is>
          <t>NIL</t>
        </is>
      </c>
      <c r="G140" s="30" t="n"/>
    </row>
    <row r="141">
      <c r="A141" s="29" t="inlineStr">
        <is>
          <t>2. Net Asset Value (Rs. per unit)</t>
        </is>
      </c>
      <c r="G141" s="30" t="n"/>
    </row>
    <row r="142">
      <c r="A142" s="29" t="inlineStr">
        <is>
          <t>Plan /option (Face Value 1000)</t>
        </is>
      </c>
      <c r="B142" s="49" t="inlineStr">
        <is>
          <t>As on</t>
        </is>
      </c>
      <c r="C142" s="49" t="inlineStr">
        <is>
          <t>As on</t>
        </is>
      </c>
      <c r="G142" s="30" t="n"/>
    </row>
    <row r="143">
      <c r="A143" s="29" t="n"/>
      <c r="B143" s="50" t="n">
        <v>45747</v>
      </c>
      <c r="C143" s="50" t="n">
        <v>45930</v>
      </c>
      <c r="G143" s="30" t="n"/>
    </row>
    <row r="144">
      <c r="A144" s="29" t="inlineStr">
        <is>
          <t>Direct Plan Annual IDCW Option</t>
        </is>
      </c>
      <c r="B144" s="84" t="n">
        <v>3351.1457</v>
      </c>
      <c r="C144" t="n">
        <v>3457.6961</v>
      </c>
      <c r="G144" s="51" t="n"/>
    </row>
    <row r="145">
      <c r="A145" s="29" t="inlineStr">
        <is>
          <t>Direct Plan Bonus Option</t>
        </is>
      </c>
      <c r="B145" s="84" t="n">
        <v>1949.6483</v>
      </c>
      <c r="C145" t="n">
        <v>2011.6389</v>
      </c>
      <c r="G145" s="51" t="n"/>
    </row>
    <row r="146">
      <c r="A146" s="29" t="inlineStr">
        <is>
          <t>Direct Plan Daily IDCW Option</t>
        </is>
      </c>
      <c r="B146" s="84" t="n">
        <v>1134.3396</v>
      </c>
      <c r="C146" t="n">
        <v>1154.6348</v>
      </c>
      <c r="G146" s="51" t="n"/>
    </row>
    <row r="147">
      <c r="A147" s="29" t="inlineStr">
        <is>
          <t>Direct Plan Fortnightly IDCW Option</t>
        </is>
      </c>
      <c r="B147" s="84" t="n">
        <v>2474.1672</v>
      </c>
      <c r="C147" t="n">
        <v>2474.4208</v>
      </c>
      <c r="G147" s="51" t="n"/>
    </row>
    <row r="148">
      <c r="A148" s="29" t="inlineStr">
        <is>
          <t>Direct Plan Growth Option</t>
        </is>
      </c>
      <c r="B148" s="84" t="n">
        <v>3351.1687</v>
      </c>
      <c r="C148" t="n">
        <v>3457.7201</v>
      </c>
      <c r="G148" s="51" t="n"/>
    </row>
    <row r="149">
      <c r="A149" s="29" t="inlineStr">
        <is>
          <t>Direct Plan IDCW Option</t>
        </is>
      </c>
      <c r="B149" s="84" t="n">
        <v>3351.1823</v>
      </c>
      <c r="C149" t="n">
        <v>3457.7338</v>
      </c>
      <c r="G149" s="51" t="n"/>
    </row>
    <row r="150">
      <c r="A150" s="29" t="inlineStr">
        <is>
          <t>Direct Plan Monthly IDCW Option</t>
        </is>
      </c>
      <c r="B150" s="84" t="n">
        <v>1006.1433</v>
      </c>
      <c r="C150" t="n">
        <v>1005.3148</v>
      </c>
      <c r="G150" s="51" t="n"/>
    </row>
    <row r="151">
      <c r="A151" s="29" t="inlineStr">
        <is>
          <t>Direct Plan Weekly IDCW Option</t>
        </is>
      </c>
      <c r="B151" s="84" t="n">
        <v>2177.1092</v>
      </c>
      <c r="C151" t="n">
        <v>2173.0516</v>
      </c>
      <c r="G151" s="51" t="n"/>
    </row>
    <row r="152">
      <c r="A152" s="29" t="inlineStr">
        <is>
          <t>Regular Plan Annual IDCW</t>
        </is>
      </c>
      <c r="B152" s="84" t="n">
        <v>2272.5369</v>
      </c>
      <c r="C152" t="n">
        <v>2343.7933</v>
      </c>
      <c r="G152" s="51" t="n"/>
    </row>
    <row r="153">
      <c r="A153" s="29" t="inlineStr">
        <is>
          <t>Regular Plan Bonus Option</t>
        </is>
      </c>
      <c r="B153" s="84" t="n">
        <v>1913.2415</v>
      </c>
      <c r="C153" t="n">
        <v>1973.2883</v>
      </c>
      <c r="G153" s="51" t="n"/>
    </row>
    <row r="154">
      <c r="A154" s="29" t="inlineStr">
        <is>
          <t>Regular Plan Daily IDCW</t>
        </is>
      </c>
      <c r="B154" s="84" t="n">
        <v>1216.1265</v>
      </c>
      <c r="C154" t="n">
        <v>1254.259</v>
      </c>
      <c r="G154" s="51" t="n"/>
    </row>
    <row r="155">
      <c r="A155" s="29" t="inlineStr">
        <is>
          <t>Regular Plan Fortnightly IDCW</t>
        </is>
      </c>
      <c r="B155" s="84" t="n">
        <v>2153.6909</v>
      </c>
      <c r="C155" t="n">
        <v>2153.9264</v>
      </c>
      <c r="G155" s="51" t="n"/>
    </row>
    <row r="156">
      <c r="A156" s="29" t="inlineStr">
        <is>
          <t>Regular Plan Growth</t>
        </is>
      </c>
      <c r="B156" s="84" t="n">
        <v>3284.422</v>
      </c>
      <c r="C156" t="n">
        <v>3387.4067</v>
      </c>
      <c r="G156" s="51" t="n"/>
    </row>
    <row r="157">
      <c r="A157" s="29" t="inlineStr">
        <is>
          <t>Regular Plan IDCW</t>
        </is>
      </c>
      <c r="B157" s="84" t="n">
        <v>3284.4242</v>
      </c>
      <c r="C157" t="n">
        <v>3387.4094</v>
      </c>
      <c r="G157" s="51" t="n"/>
    </row>
    <row r="158">
      <c r="A158" s="29" t="inlineStr">
        <is>
          <t>Regular Plan Monthly IDCW</t>
        </is>
      </c>
      <c r="B158" s="84" t="n">
        <v>1084.4208</v>
      </c>
      <c r="C158" t="n">
        <v>1083.5349</v>
      </c>
      <c r="G158" s="51" t="n"/>
    </row>
    <row r="159">
      <c r="A159" s="29" t="inlineStr">
        <is>
          <t>Regular Plan Weekly IDCW</t>
        </is>
      </c>
      <c r="B159" s="84" t="n">
        <v>1209.1202</v>
      </c>
      <c r="C159" t="n">
        <v>1215.2023</v>
      </c>
      <c r="G159" s="51" t="n"/>
    </row>
    <row r="160">
      <c r="A160" s="29" t="inlineStr">
        <is>
          <t>Retail Annual IDCW Option</t>
        </is>
      </c>
      <c r="B160" s="84" t="inlineStr">
        <is>
          <t xml:space="preserve">                              ^</t>
        </is>
      </c>
      <c r="C160" t="inlineStr">
        <is>
          <t xml:space="preserve">                                                  ^</t>
        </is>
      </c>
      <c r="G160" s="51" t="n"/>
    </row>
    <row r="161">
      <c r="A161" s="29" t="inlineStr">
        <is>
          <t>Retail Bonus Option</t>
        </is>
      </c>
      <c r="B161" s="84" t="inlineStr">
        <is>
          <t xml:space="preserve">                              ^</t>
        </is>
      </c>
      <c r="C161" t="inlineStr">
        <is>
          <t xml:space="preserve">                                                  ^</t>
        </is>
      </c>
      <c r="G161" s="51" t="n"/>
    </row>
    <row r="162">
      <c r="A162" s="29" t="inlineStr">
        <is>
          <t>Retail Daily IDCW Option</t>
        </is>
      </c>
      <c r="B162" s="84" t="n">
        <v>1070.1493</v>
      </c>
      <c r="C162" t="n">
        <v>1103.8192</v>
      </c>
      <c r="G162" s="51" t="n"/>
    </row>
    <row r="163">
      <c r="A163" s="29" t="inlineStr">
        <is>
          <t>Retail Fortnightly IDCW Option</t>
        </is>
      </c>
      <c r="B163" s="84" t="inlineStr">
        <is>
          <t xml:space="preserve">                              ^</t>
        </is>
      </c>
      <c r="C163" t="inlineStr">
        <is>
          <t xml:space="preserve">                                                  ^</t>
        </is>
      </c>
      <c r="G163" s="51" t="n"/>
    </row>
    <row r="164">
      <c r="A164" s="29" t="inlineStr">
        <is>
          <t>Retail Growth Option</t>
        </is>
      </c>
      <c r="B164" s="84" t="n">
        <v>2986.9139</v>
      </c>
      <c r="C164" s="165" t="n">
        <v>3080.57</v>
      </c>
      <c r="G164" s="51" t="n"/>
    </row>
    <row r="165">
      <c r="A165" s="29" t="inlineStr">
        <is>
          <t>Retail IDCW Option</t>
        </is>
      </c>
      <c r="B165" s="84" t="inlineStr">
        <is>
          <t xml:space="preserve">                              ^</t>
        </is>
      </c>
      <c r="C165" t="inlineStr">
        <is>
          <t xml:space="preserve">                                                  ^</t>
        </is>
      </c>
      <c r="G165" s="51" t="n"/>
    </row>
    <row r="166">
      <c r="A166" s="29" t="inlineStr">
        <is>
          <t>Retail Monthly IDCW Option</t>
        </is>
      </c>
      <c r="B166" s="84" t="n">
        <v>1245.8737</v>
      </c>
      <c r="C166" t="n">
        <v>1244.8561</v>
      </c>
      <c r="G166" s="51" t="n"/>
    </row>
    <row r="167">
      <c r="A167" s="29" t="inlineStr">
        <is>
          <t>Retail Weekly IDCW Option</t>
        </is>
      </c>
      <c r="B167" s="84" t="n">
        <v>1233.24</v>
      </c>
      <c r="C167" t="n">
        <v>1230.9637</v>
      </c>
      <c r="G167" s="51" t="n"/>
    </row>
    <row r="168">
      <c r="A168" s="29" t="inlineStr">
        <is>
          <t>Unclaimed IDCW less than 3 yrs</t>
        </is>
      </c>
      <c r="B168" s="84" t="inlineStr">
        <is>
          <t xml:space="preserve">                              ^</t>
        </is>
      </c>
      <c r="C168" t="inlineStr">
        <is>
          <t xml:space="preserve">                                                  ^</t>
        </is>
      </c>
      <c r="G168" s="51" t="n"/>
    </row>
    <row r="169">
      <c r="A169" s="29" t="inlineStr">
        <is>
          <t>Unclaimed IDCW more than 3 yrs</t>
        </is>
      </c>
      <c r="B169" s="84" t="inlineStr">
        <is>
          <t xml:space="preserve">                              ^</t>
        </is>
      </c>
      <c r="C169" t="inlineStr">
        <is>
          <t xml:space="preserve">                                                  ^</t>
        </is>
      </c>
      <c r="G169" s="51" t="n"/>
    </row>
    <row r="170">
      <c r="A170" s="29" t="inlineStr">
        <is>
          <t>Unclaimed Redemption less than 3 yrs</t>
        </is>
      </c>
      <c r="B170" s="84" t="inlineStr">
        <is>
          <t xml:space="preserve">                              ^</t>
        </is>
      </c>
      <c r="C170" t="inlineStr">
        <is>
          <t xml:space="preserve">                                                  ^</t>
        </is>
      </c>
      <c r="G170" s="51" t="n"/>
    </row>
    <row r="171">
      <c r="A171" s="29" t="inlineStr">
        <is>
          <t>Unclaimed Redemption more than 3 yrs</t>
        </is>
      </c>
      <c r="B171" s="84" t="inlineStr">
        <is>
          <t xml:space="preserve">                              ^</t>
        </is>
      </c>
      <c r="C171" t="inlineStr">
        <is>
          <t xml:space="preserve">                                                  ^</t>
        </is>
      </c>
      <c r="G171" s="51" t="n"/>
    </row>
    <row r="172">
      <c r="A172" s="29" t="inlineStr">
        <is>
          <t>^ There were no investors in this option.</t>
        </is>
      </c>
      <c r="G172" s="51" t="n"/>
    </row>
    <row r="173">
      <c r="A173" s="29" t="n"/>
      <c r="G173" s="30" t="n"/>
    </row>
    <row r="174">
      <c r="A174" s="29" t="inlineStr">
        <is>
          <t>3. Total Dividend (Net) declared during the half year period</t>
        </is>
      </c>
      <c r="G174" s="30" t="n"/>
    </row>
    <row r="175">
      <c r="A175" s="29" t="n"/>
      <c r="G175" s="30" t="n"/>
    </row>
    <row r="176">
      <c r="A176" s="163" t="inlineStr">
        <is>
          <t>Plan/Option Name</t>
        </is>
      </c>
      <c r="B176" s="164" t="inlineStr">
        <is>
          <t> </t>
        </is>
      </c>
      <c r="C176" s="164" t="inlineStr">
        <is>
          <t>individual &amp; HUF</t>
        </is>
      </c>
      <c r="D176" s="164" t="inlineStr">
        <is>
          <t>others</t>
        </is>
      </c>
      <c r="G176" s="30" t="n"/>
    </row>
    <row r="177">
      <c r="A177" s="163" t="inlineStr">
        <is>
          <t>Direct Plan daily IDCW</t>
        </is>
      </c>
      <c r="B177" s="164" t="n"/>
      <c r="C177" s="164" t="n">
        <v>15.5642344</v>
      </c>
      <c r="D177" s="164" t="n">
        <v>15.5642344</v>
      </c>
      <c r="G177" s="30" t="n"/>
    </row>
    <row r="178">
      <c r="A178" s="163" t="inlineStr">
        <is>
          <t>Direct Plan Fortnightly IDCW</t>
        </is>
      </c>
      <c r="B178" s="164" t="n"/>
      <c r="C178" s="164" t="n">
        <v>77.2551079</v>
      </c>
      <c r="D178" s="164" t="n">
        <v>77.2551079</v>
      </c>
      <c r="G178" s="30" t="n"/>
    </row>
    <row r="179">
      <c r="A179" s="163" t="inlineStr">
        <is>
          <t>Direct Plan Monthly IDCW</t>
        </is>
      </c>
      <c r="B179" s="164" t="n"/>
      <c r="C179" s="164" t="n">
        <v>32.3495483</v>
      </c>
      <c r="D179" s="164" t="n">
        <v>32.3495483</v>
      </c>
      <c r="G179" s="30" t="n"/>
    </row>
    <row r="180">
      <c r="A180" s="163" t="inlineStr">
        <is>
          <t>Direct Plan weekly IDCW</t>
        </is>
      </c>
      <c r="B180" s="164" t="n"/>
      <c r="C180" s="164" t="n">
        <v>72.1179968</v>
      </c>
      <c r="D180" s="164" t="n">
        <v>72.1179968</v>
      </c>
      <c r="G180" s="30" t="n"/>
    </row>
    <row r="181">
      <c r="A181" s="163" t="inlineStr">
        <is>
          <t>Regular Plan Fortnightly IDCW</t>
        </is>
      </c>
      <c r="B181" s="164" t="n"/>
      <c r="C181" s="164" t="n">
        <v>66.36510010000001</v>
      </c>
      <c r="D181" s="164" t="n">
        <v>66.36510010000001</v>
      </c>
      <c r="G181" s="30" t="n"/>
    </row>
    <row r="182">
      <c r="A182" s="163" t="inlineStr">
        <is>
          <t>Regular Plan Monthly IDCW</t>
        </is>
      </c>
      <c r="B182" s="164" t="n"/>
      <c r="C182" s="164" t="n">
        <v>34.3959205</v>
      </c>
      <c r="D182" s="164" t="n">
        <v>34.3959205</v>
      </c>
      <c r="G182" s="30" t="n"/>
    </row>
    <row r="183">
      <c r="A183" s="163" t="inlineStr">
        <is>
          <t>Regular Plan Weekly IDCW</t>
        </is>
      </c>
      <c r="B183" s="164" t="n"/>
      <c r="C183" s="164" t="n">
        <v>31.3390966</v>
      </c>
      <c r="D183" s="164" t="n">
        <v>31.3390966</v>
      </c>
      <c r="G183" s="30" t="n"/>
    </row>
    <row r="184">
      <c r="A184" s="163" t="inlineStr">
        <is>
          <t>Retail Plan Monthly IDCW</t>
        </is>
      </c>
      <c r="B184" s="164" t="n"/>
      <c r="C184" s="164" t="n">
        <v>39.5304714</v>
      </c>
      <c r="D184" s="164" t="n">
        <v>39.5304714</v>
      </c>
      <c r="G184" s="30" t="n"/>
    </row>
    <row r="185">
      <c r="A185" s="163" t="inlineStr">
        <is>
          <t>Retail Plan Weekly IDCW</t>
        </is>
      </c>
      <c r="B185" s="164" t="n"/>
      <c r="C185" s="164" t="n">
        <v>40.3040034</v>
      </c>
      <c r="D185" s="164" t="n">
        <v>40.3040034</v>
      </c>
      <c r="G185" s="30" t="n"/>
    </row>
    <row r="186">
      <c r="A186" s="29" t="n"/>
      <c r="G186" s="30" t="n"/>
    </row>
    <row r="187">
      <c r="A187" s="29" t="inlineStr">
        <is>
          <t>4. Bonus was declared during the half year period</t>
        </is>
      </c>
      <c r="B187" s="49" t="inlineStr">
        <is>
          <t>NIL</t>
        </is>
      </c>
      <c r="G187" s="30" t="n"/>
    </row>
    <row r="188">
      <c r="A188" s="48" t="inlineStr">
        <is>
          <t>5. Investment in Repo of Corporate Debt Securities as at September 30, 2025</t>
        </is>
      </c>
      <c r="B188" s="49" t="inlineStr">
        <is>
          <t>NIL</t>
        </is>
      </c>
      <c r="G188" s="30" t="n"/>
    </row>
    <row r="189">
      <c r="A189" s="48" t="inlineStr">
        <is>
          <t>6. Investment in foreign securities/ADRs/GDRs as at September 30,2025</t>
        </is>
      </c>
      <c r="B189" s="49" t="inlineStr">
        <is>
          <t>NIL</t>
        </is>
      </c>
      <c r="G189" s="30" t="n"/>
    </row>
    <row r="190">
      <c r="A190" s="29" t="inlineStr">
        <is>
          <t>7. Average Portfolio Maturity</t>
        </is>
      </c>
      <c r="B190" s="52">
        <f>B135</f>
        <v/>
      </c>
      <c r="G190" s="30" t="n"/>
    </row>
    <row r="191" ht="29.15" customHeight="1">
      <c r="A191" s="48" t="inlineStr">
        <is>
          <t>8. Total gross exposure to derivative instruments (excluding reversed positions) as at September 30, 2025 (Rs. in Lakhs)</t>
        </is>
      </c>
      <c r="B191" s="49" t="inlineStr">
        <is>
          <t>NIL</t>
        </is>
      </c>
      <c r="G191" s="30" t="n"/>
    </row>
    <row r="192" ht="29" customHeight="1">
      <c r="A192" s="48" t="inlineStr">
        <is>
          <t>9. Margin Deposits includes Margin money placed on derivatives other than margin money placed with bank</t>
        </is>
      </c>
      <c r="B192" s="49" t="inlineStr">
        <is>
          <t>NIL</t>
        </is>
      </c>
      <c r="G192" s="30" t="n"/>
    </row>
    <row r="193" ht="29" customHeight="1">
      <c r="A193" s="48" t="inlineStr">
        <is>
          <t>10. Value of investment made by other schemes under same management (Rs. In Lakhs)</t>
        </is>
      </c>
      <c r="B193" s="53" t="n">
        <v>150741.17</v>
      </c>
      <c r="G193" s="30" t="n"/>
    </row>
    <row r="194">
      <c r="A194" s="48" t="inlineStr">
        <is>
          <t>11. Number of instance of deviation In valuation of securities</t>
        </is>
      </c>
      <c r="B194" s="49" t="inlineStr">
        <is>
          <t>NIL</t>
        </is>
      </c>
      <c r="G194" s="30" t="n"/>
    </row>
    <row r="195" ht="15" customHeight="1" thickBot="1">
      <c r="A195" s="54" t="inlineStr">
        <is>
          <t>12. Total value and percentage of illiquid equity shares / securities</t>
        </is>
      </c>
      <c r="B195" s="55" t="inlineStr">
        <is>
          <t>NIL</t>
        </is>
      </c>
      <c r="C195" s="56" t="n"/>
      <c r="D195" s="56" t="n"/>
      <c r="E195" s="56" t="n"/>
      <c r="F195" s="56" t="n"/>
      <c r="G195" s="57" t="n"/>
    </row>
    <row r="197" ht="70" customHeight="1">
      <c r="A197" s="177" t="inlineStr">
        <is>
          <t>Scheme Name</t>
        </is>
      </c>
      <c r="B197" s="177" t="inlineStr">
        <is>
          <t>Risk- O - Meter</t>
        </is>
      </c>
      <c r="C197" s="177" t="inlineStr">
        <is>
          <t>Benchmark of the Scheme</t>
        </is>
      </c>
      <c r="D197" s="177" t="inlineStr">
        <is>
          <t>Benchmark Risk-o-meter</t>
        </is>
      </c>
      <c r="E197" s="177" t="inlineStr">
        <is>
          <t>Benchmark of the Scheme</t>
        </is>
      </c>
      <c r="F197" s="177" t="inlineStr">
        <is>
          <t>Benchmark Risk-o-meter</t>
        </is>
      </c>
    </row>
    <row r="198" ht="70" customHeight="1">
      <c r="A198" s="177" t="inlineStr">
        <is>
          <t>Edelweiss Liquid Fund</t>
        </is>
      </c>
      <c r="B198" s="177" t="n"/>
      <c r="C198" s="177" t="inlineStr">
        <is>
          <t>CRISIL Liquid Debt A-I (Tier I Benchmark)</t>
        </is>
      </c>
      <c r="D198" s="177" t="n"/>
      <c r="E198" s="177" t="inlineStr">
        <is>
          <t>NIFTY Liquid Index A-I (Tier II Scheme Benchmark)</t>
        </is>
      </c>
      <c r="F198" s="177" t="n"/>
    </row>
  </sheetData>
  <mergeCells count="2">
    <mergeCell ref="A3:G3"/>
    <mergeCell ref="A4:G4"/>
  </mergeCells>
  <pageMargins left="0.7" right="0.7" top="0.75" bottom="0.75" header="0.3" footer="0.3"/>
  <pageSetup orientation="portrait" horizontalDpi="300" verticalDpi="300"/>
  <drawing xmlns:r="http://schemas.openxmlformats.org/officeDocument/2006/relationships" r:id="rId1"/>
</worksheet>
</file>

<file path=xl/worksheets/sheet67.xml><?xml version="1.0" encoding="utf-8"?>
<worksheet xmlns="http://schemas.openxmlformats.org/spreadsheetml/2006/main">
  <sheetPr>
    <outlinePr summaryBelow="1" summaryRight="1"/>
    <pageSetUpPr/>
  </sheetPr>
  <dimension ref="A3:K453"/>
  <sheetViews>
    <sheetView view="pageBreakPreview" topLeftCell="B2" zoomScaleNormal="100" zoomScaleSheetLayoutView="100" workbookViewId="0">
      <selection activeCell="B2" sqref="B2"/>
    </sheetView>
  </sheetViews>
  <sheetFormatPr baseColWidth="8" defaultColWidth="9.1796875" defaultRowHeight="15" customHeight="1"/>
  <cols>
    <col hidden="1" width="5.1796875" customWidth="1" style="109" min="1" max="1"/>
    <col width="1.54296875" customWidth="1" style="109" min="2" max="2"/>
    <col width="9.1796875" customWidth="1" style="109" min="3" max="3"/>
    <col width="39.453125" customWidth="1" style="109" min="4" max="4"/>
    <col width="58.26953125" bestFit="1" customWidth="1" style="109" min="5" max="5"/>
    <col width="30.54296875" customWidth="1" style="109" min="6" max="10"/>
    <col width="34.26953125" bestFit="1" customWidth="1" style="109" min="11" max="11"/>
    <col width="3.453125" customWidth="1" style="109" min="12" max="12"/>
    <col width="9.1796875" customWidth="1" style="109" min="13" max="16384"/>
  </cols>
  <sheetData>
    <row r="1" hidden="1" ht="15" customHeight="1"/>
    <row r="3" ht="15" customHeight="1">
      <c r="C3" s="110" t="inlineStr">
        <is>
          <t>I.</t>
        </is>
      </c>
      <c r="D3" s="111" t="inlineStr">
        <is>
          <t>Disclosure pursuant to SEBI circular Paragraph 5.2 of the Master Circular for Mutual Funds dated June 27, 2024 are as follows:</t>
        </is>
      </c>
      <c r="K3" s="144">
        <f>HYPERLINK("[EDEL_HY Portfolio 30-Sep-2025 Final.xlsx]Index!A1","Index")</f>
        <v/>
      </c>
    </row>
    <row r="5" ht="15" customHeight="1">
      <c r="C5" s="110" t="inlineStr">
        <is>
          <t>a.</t>
        </is>
      </c>
      <c r="D5" s="111" t="inlineStr">
        <is>
          <t>Hedging positions through futures as on 30th September 2025:</t>
        </is>
      </c>
    </row>
    <row r="6" ht="15" customHeight="1">
      <c r="D6" s="112" t="inlineStr">
        <is>
          <t>Scheme name</t>
        </is>
      </c>
      <c r="E6" s="113" t="inlineStr">
        <is>
          <t>Underlying</t>
        </is>
      </c>
      <c r="F6" s="114" t="inlineStr">
        <is>
          <t>Long / Short</t>
        </is>
      </c>
      <c r="G6" s="112" t="inlineStr">
        <is>
          <t>Quantity</t>
        </is>
      </c>
      <c r="H6" s="113" t="inlineStr">
        <is>
          <t>Futures price when purchased</t>
        </is>
      </c>
      <c r="I6" s="112" t="inlineStr">
        <is>
          <t>Current price of the contract</t>
        </is>
      </c>
      <c r="J6" s="112" t="inlineStr">
        <is>
          <t>Margin maintained in Rs. Lakhs</t>
        </is>
      </c>
    </row>
    <row r="7" ht="15" customHeight="1">
      <c r="D7" s="115" t="inlineStr">
        <is>
          <t>Edelweiss Arbitrage Fund</t>
        </is>
      </c>
      <c r="E7" s="115" t="inlineStr">
        <is>
          <t>Ongc Ltd 28/10/2025</t>
        </is>
      </c>
      <c r="F7" s="115" t="inlineStr">
        <is>
          <t>Short</t>
        </is>
      </c>
      <c r="G7" s="116" t="n">
        <v>4169250</v>
      </c>
      <c r="H7" s="117" t="n">
        <v>241.54639</v>
      </c>
      <c r="I7" s="117" t="n">
        <v>240.72</v>
      </c>
      <c r="J7" s="117" t="n">
        <v>1823.3026639</v>
      </c>
      <c r="K7" s="118" t="n"/>
    </row>
    <row r="8" ht="15" customHeight="1">
      <c r="D8" s="115" t="inlineStr">
        <is>
          <t>Edelweiss Arbitrage Fund</t>
        </is>
      </c>
      <c r="E8" s="115" t="inlineStr">
        <is>
          <t>Power Finance Corporation Ltd 28/10/2025</t>
        </is>
      </c>
      <c r="F8" s="115" t="inlineStr">
        <is>
          <t>Short</t>
        </is>
      </c>
      <c r="G8" s="116" t="n">
        <v>3168100</v>
      </c>
      <c r="H8" s="117" t="n">
        <v>408.666707</v>
      </c>
      <c r="I8" s="117" t="n">
        <v>412.25</v>
      </c>
      <c r="J8" s="117" t="n">
        <v>3067.576187</v>
      </c>
      <c r="K8" s="118" t="n"/>
    </row>
    <row r="9" ht="15" customHeight="1">
      <c r="D9" s="115" t="inlineStr">
        <is>
          <t>Edelweiss Arbitrage Fund</t>
        </is>
      </c>
      <c r="E9" s="115" t="inlineStr">
        <is>
          <t>Upl Ltd 28/10/2025</t>
        </is>
      </c>
      <c r="F9" s="115" t="inlineStr">
        <is>
          <t>Short</t>
        </is>
      </c>
      <c r="G9" s="116" t="n">
        <v>364495.0000000001</v>
      </c>
      <c r="H9" s="117" t="n">
        <v>659.650977</v>
      </c>
      <c r="I9" s="117" t="n">
        <v>660.4</v>
      </c>
      <c r="J9" s="117" t="n">
        <v>451.3660045999999</v>
      </c>
      <c r="K9" s="118" t="n"/>
    </row>
    <row r="10" ht="15" customHeight="1">
      <c r="D10" s="115" t="inlineStr">
        <is>
          <t>Edelweiss Arbitrage Fund</t>
        </is>
      </c>
      <c r="E10" s="115" t="inlineStr">
        <is>
          <t>Vedanta Ltd 28/10/2025</t>
        </is>
      </c>
      <c r="F10" s="115" t="inlineStr">
        <is>
          <t>Short</t>
        </is>
      </c>
      <c r="G10" s="116" t="n">
        <v>4888650</v>
      </c>
      <c r="H10" s="117" t="n">
        <v>458.864086</v>
      </c>
      <c r="I10" s="117" t="n">
        <v>469.1</v>
      </c>
      <c r="J10" s="117" t="n">
        <v>4615.765557</v>
      </c>
      <c r="K10" s="118" t="n"/>
    </row>
    <row r="11" ht="15" customHeight="1">
      <c r="D11" s="115" t="inlineStr">
        <is>
          <t>Edelweiss Arbitrage Fund</t>
        </is>
      </c>
      <c r="E11" s="115" t="inlineStr">
        <is>
          <t>Tata Motors Ltd 28/10/2025</t>
        </is>
      </c>
      <c r="F11" s="115" t="inlineStr">
        <is>
          <t>Short</t>
        </is>
      </c>
      <c r="G11" s="116" t="n">
        <v>776000</v>
      </c>
      <c r="H11" s="117" t="n">
        <v>693.103639</v>
      </c>
      <c r="I11" s="117" t="n">
        <v>683.3</v>
      </c>
      <c r="J11" s="117" t="n">
        <v>1007.28486</v>
      </c>
      <c r="K11" s="118" t="n"/>
    </row>
    <row r="12" ht="15" customHeight="1">
      <c r="D12" s="115" t="inlineStr">
        <is>
          <t>Edelweiss Arbitrage Fund</t>
        </is>
      </c>
      <c r="E12" s="115" t="inlineStr">
        <is>
          <t>Varun Beverages Ltd. 28/10/2025</t>
        </is>
      </c>
      <c r="F12" s="115" t="inlineStr">
        <is>
          <t>Short</t>
        </is>
      </c>
      <c r="G12" s="116" t="n">
        <v>1620525</v>
      </c>
      <c r="H12" s="117" t="n">
        <v>453.982328</v>
      </c>
      <c r="I12" s="117" t="n">
        <v>446.95</v>
      </c>
      <c r="J12" s="117" t="n">
        <v>1527.8795858</v>
      </c>
      <c r="K12" s="118" t="n"/>
    </row>
    <row r="13" ht="15" customHeight="1">
      <c r="D13" s="115" t="inlineStr">
        <is>
          <t>Edelweiss Arbitrage Fund</t>
        </is>
      </c>
      <c r="E13" s="115" t="inlineStr">
        <is>
          <t>Sun Pharma Ind Ltd 28/10/2025</t>
        </is>
      </c>
      <c r="F13" s="115" t="inlineStr">
        <is>
          <t>Short</t>
        </is>
      </c>
      <c r="G13" s="116" t="n">
        <v>33600</v>
      </c>
      <c r="H13" s="117" t="n">
        <v>1636.016662</v>
      </c>
      <c r="I13" s="117" t="n">
        <v>1605.6</v>
      </c>
      <c r="J13" s="117" t="n">
        <v>94.817352</v>
      </c>
      <c r="K13" s="118" t="n"/>
    </row>
    <row r="14" ht="15" customHeight="1">
      <c r="D14" s="115" t="inlineStr">
        <is>
          <t>Edelweiss Arbitrage Fund</t>
        </is>
      </c>
      <c r="E14" s="115" t="inlineStr">
        <is>
          <t>Tube Investments Of India Ltd 28/10/2025</t>
        </is>
      </c>
      <c r="F14" s="115" t="inlineStr">
        <is>
          <t>Short</t>
        </is>
      </c>
      <c r="G14" s="116" t="n">
        <v>50200</v>
      </c>
      <c r="H14" s="117" t="n">
        <v>3221.119474</v>
      </c>
      <c r="I14" s="117" t="n">
        <v>3118.8</v>
      </c>
      <c r="J14" s="117" t="n">
        <v>357.066074</v>
      </c>
      <c r="K14" s="118" t="n"/>
    </row>
    <row r="15" ht="15" customHeight="1">
      <c r="D15" s="115" t="inlineStr">
        <is>
          <t>Edelweiss Arbitrage Fund</t>
        </is>
      </c>
      <c r="E15" s="115" t="inlineStr">
        <is>
          <t>Kalyan Jewellers India Ltd. 28/10/2025</t>
        </is>
      </c>
      <c r="F15" s="115" t="inlineStr">
        <is>
          <t>Short</t>
        </is>
      </c>
      <c r="G15" s="116" t="n">
        <v>1583900</v>
      </c>
      <c r="H15" s="117" t="n">
        <v>461.879915</v>
      </c>
      <c r="I15" s="117" t="n">
        <v>457.9</v>
      </c>
      <c r="J15" s="117" t="n">
        <v>2032.7693405</v>
      </c>
      <c r="K15" s="118" t="n"/>
    </row>
    <row r="16" ht="15" customHeight="1">
      <c r="D16" s="115" t="inlineStr">
        <is>
          <t>Edelweiss Arbitrage Fund</t>
        </is>
      </c>
      <c r="E16" s="115" t="inlineStr">
        <is>
          <t>Max Healthcare Institute Ltd 28/10/2025</t>
        </is>
      </c>
      <c r="F16" s="115" t="inlineStr">
        <is>
          <t>Short</t>
        </is>
      </c>
      <c r="G16" s="116" t="n">
        <v>880950.0000000001</v>
      </c>
      <c r="H16" s="117" t="n">
        <v>1137.042694</v>
      </c>
      <c r="I16" s="117" t="n">
        <v>1122.3</v>
      </c>
      <c r="J16" s="117" t="n">
        <v>2129.7803153</v>
      </c>
      <c r="K16" s="118" t="n"/>
    </row>
    <row r="17" ht="15" customHeight="1">
      <c r="D17" s="115" t="inlineStr">
        <is>
          <t>Edelweiss Arbitrage Fund</t>
        </is>
      </c>
      <c r="E17" s="115" t="inlineStr">
        <is>
          <t>Cyient Ltd 28/10/2025</t>
        </is>
      </c>
      <c r="F17" s="115" t="inlineStr">
        <is>
          <t>Short</t>
        </is>
      </c>
      <c r="G17" s="116" t="n">
        <v>185725</v>
      </c>
      <c r="H17" s="117" t="n">
        <v>1171.917357</v>
      </c>
      <c r="I17" s="117" t="n">
        <v>1150.7</v>
      </c>
      <c r="J17" s="117" t="n">
        <v>504.2842345</v>
      </c>
      <c r="K17" s="118" t="n"/>
    </row>
    <row r="18" ht="15" customHeight="1">
      <c r="D18" s="115" t="inlineStr">
        <is>
          <t>Edelweiss Arbitrage Fund</t>
        </is>
      </c>
      <c r="E18" s="115" t="inlineStr">
        <is>
          <t>Computer Age Manage Serv Ltd. 28/10/2025</t>
        </is>
      </c>
      <c r="F18" s="115" t="inlineStr">
        <is>
          <t>Short</t>
        </is>
      </c>
      <c r="G18" s="116" t="n">
        <v>27450</v>
      </c>
      <c r="H18" s="117" t="n">
        <v>3888.803211</v>
      </c>
      <c r="I18" s="117" t="n">
        <v>3783.8</v>
      </c>
      <c r="J18" s="117" t="n">
        <v>237.9473055</v>
      </c>
      <c r="K18" s="118" t="n"/>
    </row>
    <row r="19" ht="15" customHeight="1">
      <c r="D19" s="115" t="inlineStr">
        <is>
          <t>Edelweiss Arbitrage Fund</t>
        </is>
      </c>
      <c r="E19" s="115" t="inlineStr">
        <is>
          <t>Ultratech Cement Ltd 28/10/2025</t>
        </is>
      </c>
      <c r="F19" s="115" t="inlineStr">
        <is>
          <t>Short</t>
        </is>
      </c>
      <c r="G19" s="116" t="n">
        <v>53250</v>
      </c>
      <c r="H19" s="117" t="n">
        <v>12281.707934</v>
      </c>
      <c r="I19" s="117" t="n">
        <v>12283</v>
      </c>
      <c r="J19" s="117" t="n">
        <v>1138.4663625</v>
      </c>
      <c r="K19" s="118" t="n"/>
    </row>
    <row r="20" ht="15" customHeight="1">
      <c r="D20" s="115" t="inlineStr">
        <is>
          <t>Edelweiss Arbitrage Fund</t>
        </is>
      </c>
      <c r="E20" s="115" t="inlineStr">
        <is>
          <t>Tvs Motor Company Ltd 28/10/2025</t>
        </is>
      </c>
      <c r="F20" s="115" t="inlineStr">
        <is>
          <t>Short</t>
        </is>
      </c>
      <c r="G20" s="116" t="n">
        <v>73850</v>
      </c>
      <c r="H20" s="117" t="n">
        <v>3466.23012</v>
      </c>
      <c r="I20" s="117" t="n">
        <v>3463.8</v>
      </c>
      <c r="J20" s="117" t="n">
        <v>450.7970163000001</v>
      </c>
      <c r="K20" s="118" t="n"/>
    </row>
    <row r="21" ht="15" customHeight="1">
      <c r="D21" s="115" t="inlineStr">
        <is>
          <t>Edelweiss Arbitrage Fund</t>
        </is>
      </c>
      <c r="E21" s="115" t="inlineStr">
        <is>
          <t>Titan Company Ltd - Inr1 28/10/2025</t>
        </is>
      </c>
      <c r="F21" s="115" t="inlineStr">
        <is>
          <t>Short</t>
        </is>
      </c>
      <c r="G21" s="116" t="n">
        <v>291375</v>
      </c>
      <c r="H21" s="117" t="n">
        <v>3414.057407</v>
      </c>
      <c r="I21" s="117" t="n">
        <v>3391</v>
      </c>
      <c r="J21" s="117" t="n">
        <v>1759.7330888</v>
      </c>
      <c r="K21" s="118" t="n"/>
    </row>
    <row r="22" ht="15" customHeight="1">
      <c r="D22" s="115" t="inlineStr">
        <is>
          <t>Edelweiss Arbitrage Fund</t>
        </is>
      </c>
      <c r="E22" s="115" t="inlineStr">
        <is>
          <t>Tata Consultancy Services Ltd 28/10/2025</t>
        </is>
      </c>
      <c r="F22" s="115" t="inlineStr">
        <is>
          <t>Short</t>
        </is>
      </c>
      <c r="G22" s="116" t="n">
        <v>630000</v>
      </c>
      <c r="H22" s="117" t="n">
        <v>2945.119961</v>
      </c>
      <c r="I22" s="117" t="n">
        <v>2897.2</v>
      </c>
      <c r="J22" s="173" t="n">
        <v>3375.309294</v>
      </c>
      <c r="K22" s="118" t="n"/>
    </row>
    <row r="23" ht="15" customHeight="1">
      <c r="D23" s="115" t="inlineStr">
        <is>
          <t>Edelweiss Arbitrage Fund</t>
        </is>
      </c>
      <c r="E23" s="115" t="inlineStr">
        <is>
          <t>Tata Consultancy Services Ltd 25/11/2025</t>
        </is>
      </c>
      <c r="F23" s="115" t="inlineStr">
        <is>
          <t>Short</t>
        </is>
      </c>
      <c r="G23" s="116" t="n">
        <v>26775</v>
      </c>
      <c r="H23" s="117" t="n">
        <v>3113.6026</v>
      </c>
      <c r="I23" s="117" t="n">
        <v>2915.4</v>
      </c>
      <c r="J23" s="174" t="n"/>
      <c r="K23" s="118" t="n"/>
    </row>
    <row r="24" ht="15" customHeight="1">
      <c r="D24" s="115" t="inlineStr">
        <is>
          <t>Edelweiss Arbitrage Fund</t>
        </is>
      </c>
      <c r="E24" s="115" t="inlineStr">
        <is>
          <t>Tata Steel Ltd. 28/10/2025</t>
        </is>
      </c>
      <c r="F24" s="115" t="inlineStr">
        <is>
          <t>Short</t>
        </is>
      </c>
      <c r="G24" s="116" t="n">
        <v>2145000</v>
      </c>
      <c r="H24" s="117" t="n">
        <v>172.841661</v>
      </c>
      <c r="I24" s="117" t="n">
        <v>170.07</v>
      </c>
      <c r="J24" s="117" t="n">
        <v>686.7721575</v>
      </c>
      <c r="K24" s="118" t="n"/>
    </row>
    <row r="25" ht="15" customHeight="1">
      <c r="D25" s="115" t="inlineStr">
        <is>
          <t>Edelweiss Arbitrage Fund</t>
        </is>
      </c>
      <c r="E25" s="115" t="inlineStr">
        <is>
          <t>Tata Power Co. Ltd 28/10/2025</t>
        </is>
      </c>
      <c r="F25" s="115" t="inlineStr">
        <is>
          <t>Short</t>
        </is>
      </c>
      <c r="G25" s="116" t="n">
        <v>327700</v>
      </c>
      <c r="H25" s="117" t="n">
        <v>391.204498</v>
      </c>
      <c r="I25" s="117" t="n">
        <v>391.25</v>
      </c>
      <c r="J25" s="117" t="n">
        <v>237.1548515</v>
      </c>
      <c r="K25" s="118" t="n"/>
    </row>
    <row r="26" ht="15" customHeight="1">
      <c r="D26" s="115" t="inlineStr">
        <is>
          <t>Edelweiss Arbitrage Fund</t>
        </is>
      </c>
      <c r="E26" s="115" t="inlineStr">
        <is>
          <t>Mazagon Dock Shipbuilders 28/10/2025</t>
        </is>
      </c>
      <c r="F26" s="115" t="inlineStr">
        <is>
          <t>Short</t>
        </is>
      </c>
      <c r="G26" s="116" t="n">
        <v>112525</v>
      </c>
      <c r="H26" s="117" t="n">
        <v>2777.698742</v>
      </c>
      <c r="I26" s="117" t="n">
        <v>2777.7</v>
      </c>
      <c r="J26" s="117" t="n">
        <v>952.0380170000001</v>
      </c>
      <c r="K26" s="118" t="n"/>
    </row>
    <row r="27" ht="15" customHeight="1">
      <c r="D27" s="115" t="inlineStr">
        <is>
          <t>Edelweiss Arbitrage Fund</t>
        </is>
      </c>
      <c r="E27" s="115" t="inlineStr">
        <is>
          <t>Eternal Limited 28/10/2025</t>
        </is>
      </c>
      <c r="F27" s="115" t="inlineStr">
        <is>
          <t>Short</t>
        </is>
      </c>
      <c r="G27" s="116" t="n">
        <v>4966400</v>
      </c>
      <c r="H27" s="117" t="n">
        <v>331.623457</v>
      </c>
      <c r="I27" s="117" t="n">
        <v>327.9</v>
      </c>
      <c r="J27" s="117" t="n">
        <v>3930.918016</v>
      </c>
      <c r="K27" s="118" t="n"/>
    </row>
    <row r="28" ht="15" customHeight="1">
      <c r="D28" s="115" t="inlineStr">
        <is>
          <t>Edelweiss Arbitrage Fund</t>
        </is>
      </c>
      <c r="E28" s="115" t="inlineStr">
        <is>
          <t>One97 Communications Limited 28/10/2025</t>
        </is>
      </c>
      <c r="F28" s="115" t="inlineStr">
        <is>
          <t>Short</t>
        </is>
      </c>
      <c r="G28" s="116" t="n">
        <v>1987225</v>
      </c>
      <c r="H28" s="117" t="n">
        <v>1143.037097</v>
      </c>
      <c r="I28" s="117" t="n">
        <v>1129.4</v>
      </c>
      <c r="J28" s="117" t="n">
        <v>6428.4045996</v>
      </c>
      <c r="K28" s="118" t="n"/>
    </row>
    <row r="29" ht="15" customHeight="1">
      <c r="D29" s="115" t="inlineStr">
        <is>
          <t>Edelweiss Arbitrage Fund</t>
        </is>
      </c>
      <c r="E29" s="115" t="inlineStr">
        <is>
          <t>Aditya Birla Capital Ltd 28/10/2025</t>
        </is>
      </c>
      <c r="F29" s="115" t="inlineStr">
        <is>
          <t>Short</t>
        </is>
      </c>
      <c r="G29" s="116" t="n">
        <v>1540700</v>
      </c>
      <c r="H29" s="117" t="n">
        <v>290.009834</v>
      </c>
      <c r="I29" s="117" t="n">
        <v>294.2</v>
      </c>
      <c r="J29" s="117" t="n">
        <v>969.5124373</v>
      </c>
      <c r="K29" s="118" t="n"/>
    </row>
    <row r="30" ht="15" customHeight="1">
      <c r="D30" s="115" t="inlineStr">
        <is>
          <t>Edelweiss Arbitrage Fund</t>
        </is>
      </c>
      <c r="E30" s="115" t="inlineStr">
        <is>
          <t>Adani Enterprises Ltd 28/10/2025</t>
        </is>
      </c>
      <c r="F30" s="115" t="inlineStr">
        <is>
          <t>Short</t>
        </is>
      </c>
      <c r="G30" s="116" t="n">
        <v>388500</v>
      </c>
      <c r="H30" s="117" t="n">
        <v>2587.847804</v>
      </c>
      <c r="I30" s="117" t="n">
        <v>2522</v>
      </c>
      <c r="J30" s="117" t="n">
        <v>2535.99591</v>
      </c>
      <c r="K30" s="118" t="n"/>
    </row>
    <row r="31" ht="15" customHeight="1">
      <c r="D31" s="115" t="inlineStr">
        <is>
          <t>Edelweiss Arbitrage Fund</t>
        </is>
      </c>
      <c r="E31" s="115" t="inlineStr">
        <is>
          <t>Adani Ports &amp; Sp Eco Zone 28/10/2025</t>
        </is>
      </c>
      <c r="F31" s="115" t="inlineStr">
        <is>
          <t>Short</t>
        </is>
      </c>
      <c r="G31" s="116" t="n">
        <v>260775</v>
      </c>
      <c r="H31" s="117" t="n">
        <v>1429.190862</v>
      </c>
      <c r="I31" s="117" t="n">
        <v>1411.2</v>
      </c>
      <c r="J31" s="117" t="n">
        <v>767.1870113</v>
      </c>
      <c r="K31" s="118" t="n"/>
    </row>
    <row r="32" ht="15" customHeight="1">
      <c r="D32" s="115" t="inlineStr">
        <is>
          <t>Edelweiss Arbitrage Fund</t>
        </is>
      </c>
      <c r="E32" s="115" t="inlineStr">
        <is>
          <t>Ambuja Cements Ltd 28/10/2025</t>
        </is>
      </c>
      <c r="F32" s="115" t="inlineStr">
        <is>
          <t>Short</t>
        </is>
      </c>
      <c r="G32" s="116" t="n">
        <v>35700</v>
      </c>
      <c r="H32" s="117" t="n">
        <v>588.910306</v>
      </c>
      <c r="I32" s="117" t="n">
        <v>572.9</v>
      </c>
      <c r="J32" s="117" t="n">
        <v>38.1649958</v>
      </c>
      <c r="K32" s="118" t="n"/>
    </row>
    <row r="33" ht="15" customHeight="1">
      <c r="D33" s="115" t="inlineStr">
        <is>
          <t>Edelweiss Arbitrage Fund</t>
        </is>
      </c>
      <c r="E33" s="115" t="inlineStr">
        <is>
          <t>Apollo Hospitals Enterp Ltd 28/10/2025</t>
        </is>
      </c>
      <c r="F33" s="115" t="inlineStr">
        <is>
          <t>Short</t>
        </is>
      </c>
      <c r="G33" s="116" t="n">
        <v>111375</v>
      </c>
      <c r="H33" s="117" t="n">
        <v>7630.293462</v>
      </c>
      <c r="I33" s="117" t="n">
        <v>7463</v>
      </c>
      <c r="J33" s="117" t="n">
        <v>1472.1298069</v>
      </c>
      <c r="K33" s="118" t="n"/>
    </row>
    <row r="34" ht="15" customHeight="1">
      <c r="D34" s="115" t="inlineStr">
        <is>
          <t>Edelweiss Arbitrage Fund</t>
        </is>
      </c>
      <c r="E34" s="115" t="inlineStr">
        <is>
          <t>Coforge Ltd 28/10/2025</t>
        </is>
      </c>
      <c r="F34" s="115" t="inlineStr">
        <is>
          <t>Short</t>
        </is>
      </c>
      <c r="G34" s="116" t="n">
        <v>728249.9999999999</v>
      </c>
      <c r="H34" s="117" t="n">
        <v>1583.723489</v>
      </c>
      <c r="I34" s="117" t="n">
        <v>1597.5</v>
      </c>
      <c r="J34" s="117" t="n">
        <v>2591.4302888</v>
      </c>
      <c r="K34" s="118" t="n"/>
    </row>
    <row r="35" ht="15" customHeight="1">
      <c r="D35" s="115" t="inlineStr">
        <is>
          <t>Edelweiss Arbitrage Fund</t>
        </is>
      </c>
      <c r="E35" s="115" t="inlineStr">
        <is>
          <t>Colgate Palmolive (India) Ltd 28/10/2025</t>
        </is>
      </c>
      <c r="F35" s="115" t="inlineStr">
        <is>
          <t>Short</t>
        </is>
      </c>
      <c r="G35" s="116" t="n">
        <v>12150</v>
      </c>
      <c r="H35" s="117" t="n">
        <v>2357.637</v>
      </c>
      <c r="I35" s="117" t="n">
        <v>2232</v>
      </c>
      <c r="J35" s="117" t="n">
        <v>47.8215495</v>
      </c>
      <c r="K35" s="118" t="n"/>
    </row>
    <row r="36" ht="15" customHeight="1">
      <c r="D36" s="115" t="inlineStr">
        <is>
          <t>Edelweiss Arbitrage Fund</t>
        </is>
      </c>
      <c r="E36" s="115" t="inlineStr">
        <is>
          <t>Container Corp Of Ind Ltd 28/10/2025</t>
        </is>
      </c>
      <c r="F36" s="115" t="inlineStr">
        <is>
          <t>Short</t>
        </is>
      </c>
      <c r="G36" s="116" t="n">
        <v>432500</v>
      </c>
      <c r="H36" s="117" t="n">
        <v>553.6062010000001</v>
      </c>
      <c r="I36" s="117" t="n">
        <v>529.6</v>
      </c>
      <c r="J36" s="117" t="n">
        <v>454.3834188</v>
      </c>
      <c r="K36" s="118" t="n"/>
    </row>
    <row r="37" ht="15" customHeight="1">
      <c r="D37" s="115" t="inlineStr">
        <is>
          <t>Edelweiss Arbitrage Fund</t>
        </is>
      </c>
      <c r="E37" s="115" t="inlineStr">
        <is>
          <t>Crompton Greaves Cons Elect 28/10/2025</t>
        </is>
      </c>
      <c r="F37" s="115" t="inlineStr">
        <is>
          <t>Short</t>
        </is>
      </c>
      <c r="G37" s="116" t="n">
        <v>2763000</v>
      </c>
      <c r="H37" s="117" t="n">
        <v>297.481948</v>
      </c>
      <c r="I37" s="117" t="n">
        <v>292.85</v>
      </c>
      <c r="J37" s="117" t="n">
        <v>1487.7166275</v>
      </c>
      <c r="K37" s="118" t="n"/>
    </row>
    <row r="38" ht="15" customHeight="1">
      <c r="D38" s="115" t="inlineStr">
        <is>
          <t>Edelweiss Arbitrage Fund</t>
        </is>
      </c>
      <c r="E38" s="115" t="inlineStr">
        <is>
          <t>Dabur India Ltd 28/10/2025</t>
        </is>
      </c>
      <c r="F38" s="115" t="inlineStr">
        <is>
          <t>Short</t>
        </is>
      </c>
      <c r="G38" s="116" t="n">
        <v>557500</v>
      </c>
      <c r="H38" s="117" t="n">
        <v>497.261643</v>
      </c>
      <c r="I38" s="117" t="n">
        <v>494.5</v>
      </c>
      <c r="J38" s="117" t="n">
        <v>487.9100625</v>
      </c>
      <c r="K38" s="118" t="n"/>
    </row>
    <row r="39" ht="15" customHeight="1">
      <c r="D39" s="115" t="inlineStr">
        <is>
          <t>Edelweiss Arbitrage Fund</t>
        </is>
      </c>
      <c r="E39" s="115" t="inlineStr">
        <is>
          <t>Federal Bank Ltd 28/10/2025</t>
        </is>
      </c>
      <c r="F39" s="115" t="inlineStr">
        <is>
          <t>Short</t>
        </is>
      </c>
      <c r="G39" s="116" t="n">
        <v>5380000</v>
      </c>
      <c r="H39" s="117" t="n">
        <v>195.850349</v>
      </c>
      <c r="I39" s="117" t="n">
        <v>193.92</v>
      </c>
      <c r="J39" s="117" t="n">
        <v>1815.73386</v>
      </c>
      <c r="K39" s="118" t="n"/>
    </row>
    <row r="40" ht="15" customHeight="1">
      <c r="D40" s="115" t="inlineStr">
        <is>
          <t>Edelweiss Arbitrage Fund</t>
        </is>
      </c>
      <c r="E40" s="115" t="inlineStr">
        <is>
          <t>Gail (India) Ltd 28/10/2025</t>
        </is>
      </c>
      <c r="F40" s="115" t="inlineStr">
        <is>
          <t>Short</t>
        </is>
      </c>
      <c r="G40" s="116" t="n">
        <v>2056950</v>
      </c>
      <c r="H40" s="117" t="n">
        <v>176.689946</v>
      </c>
      <c r="I40" s="117" t="n">
        <v>177.08</v>
      </c>
      <c r="J40" s="117" t="n">
        <v>727.6419486</v>
      </c>
      <c r="K40" s="118" t="n"/>
    </row>
    <row r="41" ht="15" customHeight="1">
      <c r="D41" s="115" t="inlineStr">
        <is>
          <t>Edelweiss Arbitrage Fund</t>
        </is>
      </c>
      <c r="E41" s="115" t="inlineStr">
        <is>
          <t>Glenmark Pharmaceuticals Ltd 28/10/2025</t>
        </is>
      </c>
      <c r="F41" s="115" t="inlineStr">
        <is>
          <t>Short</t>
        </is>
      </c>
      <c r="G41" s="116" t="n">
        <v>662625</v>
      </c>
      <c r="H41" s="117" t="n">
        <v>1988.586444</v>
      </c>
      <c r="I41" s="117" t="n">
        <v>1961.1</v>
      </c>
      <c r="J41" s="117" t="n">
        <v>2718.5880319</v>
      </c>
      <c r="K41" s="118" t="n"/>
    </row>
    <row r="42" ht="15" customHeight="1">
      <c r="D42" s="115" t="inlineStr">
        <is>
          <t>Edelweiss Arbitrage Fund</t>
        </is>
      </c>
      <c r="E42" s="115" t="inlineStr">
        <is>
          <t>Gmr Airports Limited 28/10/2025</t>
        </is>
      </c>
      <c r="F42" s="115" t="inlineStr">
        <is>
          <t>Short</t>
        </is>
      </c>
      <c r="G42" s="116" t="n">
        <v>7616700</v>
      </c>
      <c r="H42" s="117" t="n">
        <v>89.29145</v>
      </c>
      <c r="I42" s="117" t="n">
        <v>87.68000000000001</v>
      </c>
      <c r="J42" s="117" t="n">
        <v>1348.3463175</v>
      </c>
      <c r="K42" s="118" t="n"/>
    </row>
    <row r="43" ht="15" customHeight="1">
      <c r="D43" s="115" t="inlineStr">
        <is>
          <t>Edelweiss Arbitrage Fund</t>
        </is>
      </c>
      <c r="E43" s="115" t="inlineStr">
        <is>
          <t>Godrej Properties Ltd 28/10/2025</t>
        </is>
      </c>
      <c r="F43" s="115" t="inlineStr">
        <is>
          <t>Short</t>
        </is>
      </c>
      <c r="G43" s="116" t="n">
        <v>209550</v>
      </c>
      <c r="H43" s="117" t="n">
        <v>2006.522171</v>
      </c>
      <c r="I43" s="117" t="n">
        <v>1983</v>
      </c>
      <c r="J43" s="117" t="n">
        <v>981.3540825</v>
      </c>
      <c r="K43" s="118" t="n"/>
    </row>
    <row r="44" ht="15" customHeight="1">
      <c r="D44" s="115" t="inlineStr">
        <is>
          <t>Edelweiss Arbitrage Fund</t>
        </is>
      </c>
      <c r="E44" s="115" t="inlineStr">
        <is>
          <t>Grasim Industries Ltd 28/10/2025</t>
        </is>
      </c>
      <c r="F44" s="115" t="inlineStr">
        <is>
          <t>Short</t>
        </is>
      </c>
      <c r="G44" s="116" t="n">
        <v>336000</v>
      </c>
      <c r="H44" s="117" t="n">
        <v>2801.134207</v>
      </c>
      <c r="I44" s="117" t="n">
        <v>2771.1</v>
      </c>
      <c r="J44" s="117" t="n">
        <v>1638.74088</v>
      </c>
      <c r="K44" s="118" t="n"/>
    </row>
    <row r="45" ht="15" customHeight="1">
      <c r="D45" s="115" t="inlineStr">
        <is>
          <t>Edelweiss Arbitrage Fund</t>
        </is>
      </c>
      <c r="E45" s="115" t="inlineStr">
        <is>
          <t>Hindustan Aeronautics Limited 28/10/2025</t>
        </is>
      </c>
      <c r="F45" s="115" t="inlineStr">
        <is>
          <t>Short</t>
        </is>
      </c>
      <c r="G45" s="116" t="n">
        <v>397500</v>
      </c>
      <c r="H45" s="117" t="n">
        <v>4803.792165</v>
      </c>
      <c r="I45" s="117" t="n">
        <v>4780.3</v>
      </c>
      <c r="J45" s="117" t="n">
        <v>4082.392575</v>
      </c>
      <c r="K45" s="118" t="n"/>
    </row>
    <row r="46" ht="15" customHeight="1">
      <c r="D46" s="115" t="inlineStr">
        <is>
          <t>Edelweiss Arbitrage Fund</t>
        </is>
      </c>
      <c r="E46" s="115" t="inlineStr">
        <is>
          <t>Havells India Ltd 28/10/2025</t>
        </is>
      </c>
      <c r="F46" s="115" t="inlineStr">
        <is>
          <t>Short</t>
        </is>
      </c>
      <c r="G46" s="116" t="n">
        <v>18000</v>
      </c>
      <c r="H46" s="117" t="n">
        <v>1515.9</v>
      </c>
      <c r="I46" s="117" t="n">
        <v>1513.2</v>
      </c>
      <c r="J46" s="117" t="n">
        <v>48.07089</v>
      </c>
      <c r="K46" s="118" t="n"/>
    </row>
    <row r="47" ht="15" customHeight="1">
      <c r="D47" s="115" t="inlineStr">
        <is>
          <t>Edelweiss Arbitrage Fund</t>
        </is>
      </c>
      <c r="E47" s="115" t="inlineStr">
        <is>
          <t>Hdfc Asset Manage Co Ltd 28/10/2025</t>
        </is>
      </c>
      <c r="F47" s="115" t="inlineStr">
        <is>
          <t>Short</t>
        </is>
      </c>
      <c r="G47" s="116" t="n">
        <v>6300</v>
      </c>
      <c r="H47" s="117" t="n">
        <v>5535.690519000001</v>
      </c>
      <c r="I47" s="117" t="n">
        <v>5553.5</v>
      </c>
      <c r="J47" s="117" t="n">
        <v>68.221125</v>
      </c>
      <c r="K47" s="118" t="n"/>
    </row>
    <row r="48" ht="15" customHeight="1">
      <c r="D48" s="115" t="inlineStr">
        <is>
          <t>Edelweiss Arbitrage Fund</t>
        </is>
      </c>
      <c r="E48" s="115" t="inlineStr">
        <is>
          <t>Hdfc Bank Ltd 28/10/2025</t>
        </is>
      </c>
      <c r="F48" s="115" t="inlineStr">
        <is>
          <t>Short</t>
        </is>
      </c>
      <c r="G48" s="116" t="n">
        <v>6944300</v>
      </c>
      <c r="H48" s="117" t="n">
        <v>960.9285</v>
      </c>
      <c r="I48" s="117" t="n">
        <v>956.1</v>
      </c>
      <c r="J48" s="117" t="n">
        <v>11717.256276</v>
      </c>
      <c r="K48" s="118" t="n"/>
    </row>
    <row r="49" ht="15" customHeight="1">
      <c r="D49" s="115" t="inlineStr">
        <is>
          <t>Edelweiss Arbitrage Fund</t>
        </is>
      </c>
      <c r="E49" s="115" t="inlineStr">
        <is>
          <t>Hero Motocorp Ltd 28/10/2025</t>
        </is>
      </c>
      <c r="F49" s="115" t="inlineStr">
        <is>
          <t>Short</t>
        </is>
      </c>
      <c r="G49" s="116" t="n">
        <v>1050</v>
      </c>
      <c r="H49" s="117" t="n">
        <v>5330.285704999999</v>
      </c>
      <c r="I49" s="117" t="n">
        <v>5447</v>
      </c>
      <c r="J49" s="117" t="n">
        <v>9.8750663</v>
      </c>
      <c r="K49" s="118" t="n"/>
    </row>
    <row r="50" ht="15" customHeight="1">
      <c r="D50" s="115" t="inlineStr">
        <is>
          <t>Edelweiss Arbitrage Fund</t>
        </is>
      </c>
      <c r="E50" s="115" t="inlineStr">
        <is>
          <t>Hindalco Industries Ltd 28/10/2025</t>
        </is>
      </c>
      <c r="F50" s="115" t="inlineStr">
        <is>
          <t>Short</t>
        </is>
      </c>
      <c r="G50" s="116" t="n">
        <v>413000</v>
      </c>
      <c r="H50" s="117" t="n">
        <v>753.909297</v>
      </c>
      <c r="I50" s="117" t="n">
        <v>767.65</v>
      </c>
      <c r="J50" s="117" t="n">
        <v>577.520615</v>
      </c>
      <c r="K50" s="118" t="n"/>
    </row>
    <row r="51" ht="15" customHeight="1">
      <c r="D51" s="115" t="inlineStr">
        <is>
          <t>Edelweiss Arbitrage Fund</t>
        </is>
      </c>
      <c r="E51" s="115" t="inlineStr">
        <is>
          <t>Hindustan Petroleum Corp Ltd 28/10/2025</t>
        </is>
      </c>
      <c r="F51" s="115" t="inlineStr">
        <is>
          <t>Short</t>
        </is>
      </c>
      <c r="G51" s="116" t="n">
        <v>4110750</v>
      </c>
      <c r="H51" s="117" t="n">
        <v>432.639257</v>
      </c>
      <c r="I51" s="117" t="n">
        <v>446.4</v>
      </c>
      <c r="J51" s="117" t="n">
        <v>3991.2607744</v>
      </c>
      <c r="K51" s="118" t="n"/>
    </row>
    <row r="52" ht="15" customHeight="1">
      <c r="D52" s="115" t="inlineStr">
        <is>
          <t>Edelweiss Arbitrage Fund</t>
        </is>
      </c>
      <c r="E52" s="115" t="inlineStr">
        <is>
          <t>Hindustan Unilever Ltd 28/10/2025</t>
        </is>
      </c>
      <c r="F52" s="115" t="inlineStr">
        <is>
          <t>Short</t>
        </is>
      </c>
      <c r="G52" s="116" t="n">
        <v>166500</v>
      </c>
      <c r="H52" s="117" t="n">
        <v>2554.606112</v>
      </c>
      <c r="I52" s="117" t="n">
        <v>2531.6</v>
      </c>
      <c r="J52" s="117" t="n">
        <v>738.4366575</v>
      </c>
      <c r="K52" s="118" t="n"/>
    </row>
    <row r="53" ht="15" customHeight="1">
      <c r="D53" s="115" t="inlineStr">
        <is>
          <t>Edelweiss Arbitrage Fund</t>
        </is>
      </c>
      <c r="E53" s="115" t="inlineStr">
        <is>
          <t>Hindustan Zinc Ltd 28/10/2025</t>
        </is>
      </c>
      <c r="F53" s="115" t="inlineStr">
        <is>
          <t>Short</t>
        </is>
      </c>
      <c r="G53" s="116" t="n">
        <v>665175</v>
      </c>
      <c r="H53" s="117" t="n">
        <v>468.094375</v>
      </c>
      <c r="I53" s="117" t="n">
        <v>484.85</v>
      </c>
      <c r="J53" s="117" t="n">
        <v>728.7491006</v>
      </c>
      <c r="K53" s="118" t="n"/>
    </row>
    <row r="54" ht="15" customHeight="1">
      <c r="D54" s="115" t="inlineStr">
        <is>
          <t>Edelweiss Arbitrage Fund</t>
        </is>
      </c>
      <c r="E54" s="115" t="inlineStr">
        <is>
          <t>Sammaan Capital Limited 28/10/2025</t>
        </is>
      </c>
      <c r="F54" s="115" t="inlineStr">
        <is>
          <t>Short</t>
        </is>
      </c>
      <c r="G54" s="116" t="n">
        <v>7761500</v>
      </c>
      <c r="H54" s="117" t="n">
        <v>147.981749</v>
      </c>
      <c r="I54" s="117" t="n">
        <v>161.29</v>
      </c>
      <c r="J54" s="117" t="n">
        <v>4782.605254</v>
      </c>
      <c r="K54" s="118" t="n"/>
    </row>
    <row r="55" ht="15" customHeight="1">
      <c r="D55" s="115" t="inlineStr">
        <is>
          <t>Edelweiss Arbitrage Fund</t>
        </is>
      </c>
      <c r="E55" s="115" t="inlineStr">
        <is>
          <t>Icici Bank Ltd 28/10/2025</t>
        </is>
      </c>
      <c r="F55" s="115" t="inlineStr">
        <is>
          <t>Short</t>
        </is>
      </c>
      <c r="G55" s="116" t="n">
        <v>3213000</v>
      </c>
      <c r="H55" s="117" t="n">
        <v>1376.275392</v>
      </c>
      <c r="I55" s="117" t="n">
        <v>1357.5</v>
      </c>
      <c r="J55" s="117" t="n">
        <v>7690.9581</v>
      </c>
      <c r="K55" s="118" t="n"/>
    </row>
    <row r="56" ht="15" customHeight="1">
      <c r="D56" s="115" t="inlineStr">
        <is>
          <t>Edelweiss Arbitrage Fund</t>
        </is>
      </c>
      <c r="E56" s="115" t="inlineStr">
        <is>
          <t>Icici Lombard Gen Ins Co Ltd 28/10/2025</t>
        </is>
      </c>
      <c r="F56" s="115" t="inlineStr">
        <is>
          <t>Short</t>
        </is>
      </c>
      <c r="G56" s="116" t="n">
        <v>11375</v>
      </c>
      <c r="H56" s="117" t="n">
        <v>1858.074288</v>
      </c>
      <c r="I56" s="117" t="n">
        <v>1897.5</v>
      </c>
      <c r="J56" s="117" t="n">
        <v>38.3810131</v>
      </c>
      <c r="K56" s="118" t="n"/>
    </row>
    <row r="57" ht="15" customHeight="1">
      <c r="D57" s="115" t="inlineStr">
        <is>
          <t>Edelweiss Arbitrage Fund</t>
        </is>
      </c>
      <c r="E57" s="115" t="inlineStr">
        <is>
          <t>Icici Pru Life Ins Co Ltd 28/10/2025</t>
        </is>
      </c>
      <c r="F57" s="115" t="inlineStr">
        <is>
          <t>Short</t>
        </is>
      </c>
      <c r="G57" s="116" t="n">
        <v>674325</v>
      </c>
      <c r="H57" s="117" t="n">
        <v>594.6337600000001</v>
      </c>
      <c r="I57" s="117" t="n">
        <v>597.7</v>
      </c>
      <c r="J57" s="117" t="n">
        <v>705.3810378999999</v>
      </c>
      <c r="K57" s="118" t="n"/>
    </row>
    <row r="58" ht="15" customHeight="1">
      <c r="D58" s="115" t="inlineStr">
        <is>
          <t>Edelweiss Arbitrage Fund</t>
        </is>
      </c>
      <c r="E58" s="115" t="inlineStr">
        <is>
          <t>Vodafone Idea Ltd 28/10/2025</t>
        </is>
      </c>
      <c r="F58" s="115" t="inlineStr">
        <is>
          <t>Short</t>
        </is>
      </c>
      <c r="G58" s="116" t="n">
        <v>253450350</v>
      </c>
      <c r="H58" s="117" t="n">
        <v>8.358045000000001</v>
      </c>
      <c r="I58" s="117" t="n">
        <v>8.199999999999999</v>
      </c>
      <c r="J58" s="117" t="n">
        <v>7097.877051800001</v>
      </c>
      <c r="K58" s="118" t="n"/>
    </row>
    <row r="59" ht="15" customHeight="1">
      <c r="D59" s="115" t="inlineStr">
        <is>
          <t>Edelweiss Arbitrage Fund</t>
        </is>
      </c>
      <c r="E59" s="115" t="inlineStr">
        <is>
          <t>Idfc First Bank Ltd 28/10/2025</t>
        </is>
      </c>
      <c r="F59" s="115" t="inlineStr">
        <is>
          <t>Short</t>
        </is>
      </c>
      <c r="G59" s="116" t="n">
        <v>30570400</v>
      </c>
      <c r="H59" s="117" t="n">
        <v>70.603593</v>
      </c>
      <c r="I59" s="117" t="n">
        <v>70.23999999999999</v>
      </c>
      <c r="J59" s="117" t="n">
        <v>3995.7652728</v>
      </c>
      <c r="K59" s="118" t="n"/>
    </row>
    <row r="60" ht="15" customHeight="1">
      <c r="D60" s="115" t="inlineStr">
        <is>
          <t>Edelweiss Arbitrage Fund</t>
        </is>
      </c>
      <c r="E60" s="115" t="inlineStr">
        <is>
          <t>Indian Energy Exchange Ltd 28/10/2025</t>
        </is>
      </c>
      <c r="F60" s="115" t="inlineStr">
        <is>
          <t>Short</t>
        </is>
      </c>
      <c r="G60" s="116" t="n">
        <v>378750</v>
      </c>
      <c r="H60" s="117" t="n">
        <v>146.592574</v>
      </c>
      <c r="I60" s="117" t="n">
        <v>140.17</v>
      </c>
      <c r="J60" s="117" t="n">
        <v>157.3391888</v>
      </c>
      <c r="K60" s="118" t="n"/>
    </row>
    <row r="61" ht="15" customHeight="1">
      <c r="D61" s="115" t="inlineStr">
        <is>
          <t>Edelweiss Arbitrage Fund</t>
        </is>
      </c>
      <c r="E61" s="115" t="inlineStr">
        <is>
          <t>Indraprastha Gas Ltd 28/10/2025</t>
        </is>
      </c>
      <c r="F61" s="115" t="inlineStr">
        <is>
          <t>Short</t>
        </is>
      </c>
      <c r="G61" s="116" t="n">
        <v>79750</v>
      </c>
      <c r="H61" s="117" t="n">
        <v>207.766545</v>
      </c>
      <c r="I61" s="117" t="n">
        <v>209.87</v>
      </c>
      <c r="J61" s="117" t="n">
        <v>36.9179498</v>
      </c>
      <c r="K61" s="118" t="n"/>
    </row>
    <row r="62" ht="15" customHeight="1">
      <c r="D62" s="115" t="inlineStr">
        <is>
          <t>Edelweiss Arbitrage Fund</t>
        </is>
      </c>
      <c r="E62" s="115" t="inlineStr">
        <is>
          <t>Indian Hotels Co. Ltd 28/10/2025</t>
        </is>
      </c>
      <c r="F62" s="115" t="inlineStr">
        <is>
          <t>Short</t>
        </is>
      </c>
      <c r="G62" s="116" t="n">
        <v>654000</v>
      </c>
      <c r="H62" s="117" t="n">
        <v>731.175341</v>
      </c>
      <c r="I62" s="117" t="n">
        <v>725.1</v>
      </c>
      <c r="J62" s="117" t="n">
        <v>934.852125</v>
      </c>
      <c r="K62" s="118" t="n"/>
    </row>
    <row r="63" ht="15" customHeight="1">
      <c r="D63" s="115" t="inlineStr">
        <is>
          <t>Edelweiss Arbitrage Fund</t>
        </is>
      </c>
      <c r="E63" s="115" t="inlineStr">
        <is>
          <t>Indusind Bank Ltd 28/10/2025</t>
        </is>
      </c>
      <c r="F63" s="115" t="inlineStr">
        <is>
          <t>Short</t>
        </is>
      </c>
      <c r="G63" s="116" t="n">
        <v>3110100</v>
      </c>
      <c r="H63" s="117" t="n">
        <v>733.573901</v>
      </c>
      <c r="I63" s="117" t="n">
        <v>738.9</v>
      </c>
      <c r="J63" s="117" t="n">
        <v>5638.1059088</v>
      </c>
      <c r="K63" s="118" t="n"/>
    </row>
    <row r="64" ht="15" customHeight="1">
      <c r="D64" s="115" t="inlineStr">
        <is>
          <t>Edelweiss Arbitrage Fund</t>
        </is>
      </c>
      <c r="E64" s="115" t="inlineStr">
        <is>
          <t>Punjab National Bank 28/10/2025</t>
        </is>
      </c>
      <c r="F64" s="115" t="inlineStr">
        <is>
          <t>Short</t>
        </is>
      </c>
      <c r="G64" s="116" t="n">
        <v>6144000</v>
      </c>
      <c r="H64" s="117" t="n">
        <v>112.086859</v>
      </c>
      <c r="I64" s="117" t="n">
        <v>113.72</v>
      </c>
      <c r="J64" s="117" t="n">
        <v>1483.078656</v>
      </c>
      <c r="K64" s="118" t="n"/>
    </row>
    <row r="65" ht="15" customHeight="1">
      <c r="D65" s="115" t="inlineStr">
        <is>
          <t>Edelweiss Arbitrage Fund</t>
        </is>
      </c>
      <c r="E65" s="115" t="inlineStr">
        <is>
          <t>Pnb Housing Finance Ltd 28/10/2025</t>
        </is>
      </c>
      <c r="F65" s="115" t="inlineStr">
        <is>
          <t>Short</t>
        </is>
      </c>
      <c r="G65" s="116" t="n">
        <v>684449.9999999999</v>
      </c>
      <c r="H65" s="117" t="n">
        <v>887.995098</v>
      </c>
      <c r="I65" s="117" t="n">
        <v>869</v>
      </c>
      <c r="J65" s="117" t="n">
        <v>1647.0108574</v>
      </c>
      <c r="K65" s="118" t="n"/>
    </row>
    <row r="66" ht="15" customHeight="1">
      <c r="D66" s="115" t="inlineStr">
        <is>
          <t>Edelweiss Arbitrage Fund</t>
        </is>
      </c>
      <c r="E66" s="115" t="inlineStr">
        <is>
          <t>Polycab India Limited 28/10/2025</t>
        </is>
      </c>
      <c r="F66" s="115" t="inlineStr">
        <is>
          <t>Short</t>
        </is>
      </c>
      <c r="G66" s="116" t="n">
        <v>14500</v>
      </c>
      <c r="H66" s="117" t="n">
        <v>7324.879292</v>
      </c>
      <c r="I66" s="117" t="n">
        <v>7339.5</v>
      </c>
      <c r="J66" s="117" t="n">
        <v>233.1857375</v>
      </c>
      <c r="K66" s="118" t="n"/>
    </row>
    <row r="67" ht="15" customHeight="1">
      <c r="D67" s="115" t="inlineStr">
        <is>
          <t>Edelweiss Arbitrage Fund</t>
        </is>
      </c>
      <c r="E67" s="115" t="inlineStr">
        <is>
          <t>Power Grid Corp Ltd 28/10/2025</t>
        </is>
      </c>
      <c r="F67" s="115" t="inlineStr">
        <is>
          <t>Short</t>
        </is>
      </c>
      <c r="G67" s="116" t="n">
        <v>2530800</v>
      </c>
      <c r="H67" s="117" t="n">
        <v>285.683287</v>
      </c>
      <c r="I67" s="117" t="n">
        <v>282.15</v>
      </c>
      <c r="J67" s="117" t="n">
        <v>1260.78129</v>
      </c>
      <c r="K67" s="118" t="n"/>
    </row>
    <row r="68" ht="15" customHeight="1">
      <c r="D68" s="115" t="inlineStr">
        <is>
          <t>Edelweiss Arbitrage Fund</t>
        </is>
      </c>
      <c r="E68" s="115" t="inlineStr">
        <is>
          <t>Rbl Bank Ltd 28/10/2025</t>
        </is>
      </c>
      <c r="F68" s="115" t="inlineStr">
        <is>
          <t>Short</t>
        </is>
      </c>
      <c r="G68" s="116" t="n">
        <v>5130800.000000001</v>
      </c>
      <c r="H68" s="117" t="n">
        <v>273.563483</v>
      </c>
      <c r="I68" s="117" t="n">
        <v>279.8</v>
      </c>
      <c r="J68" s="117" t="n">
        <v>5665.711554</v>
      </c>
      <c r="K68" s="118" t="n"/>
    </row>
    <row r="69" ht="15" customHeight="1">
      <c r="D69" s="115" t="inlineStr">
        <is>
          <t>Edelweiss Arbitrage Fund</t>
        </is>
      </c>
      <c r="E69" s="115" t="inlineStr">
        <is>
          <t>Rec Ltd 28/10/2025</t>
        </is>
      </c>
      <c r="F69" s="115" t="inlineStr">
        <is>
          <t>Short</t>
        </is>
      </c>
      <c r="G69" s="116" t="n">
        <v>4941900</v>
      </c>
      <c r="H69" s="117" t="n">
        <v>375.261752</v>
      </c>
      <c r="I69" s="117" t="n">
        <v>375.05</v>
      </c>
      <c r="J69" s="117" t="n">
        <v>4427.9176905</v>
      </c>
      <c r="K69" s="118" t="n"/>
    </row>
    <row r="70" ht="15" customHeight="1">
      <c r="D70" s="115" t="inlineStr">
        <is>
          <t>Edelweiss Arbitrage Fund</t>
        </is>
      </c>
      <c r="E70" s="115" t="inlineStr">
        <is>
          <t>Reliance Industries Ltd 28/10/2025</t>
        </is>
      </c>
      <c r="F70" s="115" t="inlineStr">
        <is>
          <t>Short</t>
        </is>
      </c>
      <c r="G70" s="116" t="n">
        <v>4631000</v>
      </c>
      <c r="H70" s="117" t="n">
        <v>1389.312746</v>
      </c>
      <c r="I70" s="117" t="n">
        <v>1373.2</v>
      </c>
      <c r="J70" s="117" t="n">
        <v>11286.001705</v>
      </c>
      <c r="K70" s="118" t="n"/>
    </row>
    <row r="71" ht="15" customHeight="1">
      <c r="D71" s="115" t="inlineStr">
        <is>
          <t>Edelweiss Arbitrage Fund</t>
        </is>
      </c>
      <c r="E71" s="115" t="inlineStr">
        <is>
          <t>Divi'S Laboratories Ltd 28/10/2025</t>
        </is>
      </c>
      <c r="F71" s="115" t="inlineStr">
        <is>
          <t>Short</t>
        </is>
      </c>
      <c r="G71" s="116" t="n">
        <v>54500</v>
      </c>
      <c r="H71" s="117" t="n">
        <v>5751.551992999999</v>
      </c>
      <c r="I71" s="117" t="n">
        <v>5728</v>
      </c>
      <c r="J71" s="117" t="n">
        <v>551.199375</v>
      </c>
      <c r="K71" s="118" t="n"/>
    </row>
    <row r="72" ht="15" customHeight="1">
      <c r="D72" s="115" t="inlineStr">
        <is>
          <t>Edelweiss Arbitrage Fund</t>
        </is>
      </c>
      <c r="E72" s="115" t="inlineStr">
        <is>
          <t>Dixon Technologies (India)Ltd 28/10/2025</t>
        </is>
      </c>
      <c r="F72" s="115" t="inlineStr">
        <is>
          <t>Short</t>
        </is>
      </c>
      <c r="G72" s="116" t="n">
        <v>40850</v>
      </c>
      <c r="H72" s="117" t="n">
        <v>17468.471917</v>
      </c>
      <c r="I72" s="117" t="n">
        <v>16442</v>
      </c>
      <c r="J72" s="117" t="n">
        <v>1626.2527975</v>
      </c>
      <c r="K72" s="118" t="n"/>
    </row>
    <row r="73" ht="15" customHeight="1">
      <c r="D73" s="115" t="inlineStr">
        <is>
          <t>Edelweiss Arbitrage Fund</t>
        </is>
      </c>
      <c r="E73" s="115" t="inlineStr">
        <is>
          <t>Dlf Ltd 28/10/2025</t>
        </is>
      </c>
      <c r="F73" s="115" t="inlineStr">
        <is>
          <t>Short</t>
        </is>
      </c>
      <c r="G73" s="116" t="n">
        <v>1053525</v>
      </c>
      <c r="H73" s="117" t="n">
        <v>737.230562</v>
      </c>
      <c r="I73" s="117" t="n">
        <v>718.3</v>
      </c>
      <c r="J73" s="117" t="n">
        <v>1544.3517623</v>
      </c>
      <c r="K73" s="118" t="n"/>
    </row>
    <row r="74" ht="15" customHeight="1">
      <c r="D74" s="115" t="inlineStr">
        <is>
          <t>Edelweiss Arbitrage Fund</t>
        </is>
      </c>
      <c r="E74" s="115" t="inlineStr">
        <is>
          <t>Eicher Motors Ltd 28/10/2025</t>
        </is>
      </c>
      <c r="F74" s="115" t="inlineStr">
        <is>
          <t>Short</t>
        </is>
      </c>
      <c r="G74" s="116" t="n">
        <v>68950</v>
      </c>
      <c r="H74" s="117" t="n">
        <v>7059.648496</v>
      </c>
      <c r="I74" s="117" t="n">
        <v>7057</v>
      </c>
      <c r="J74" s="117" t="n">
        <v>855.1179</v>
      </c>
      <c r="K74" s="118" t="n"/>
    </row>
    <row r="75" ht="15" customHeight="1">
      <c r="D75" s="115" t="inlineStr">
        <is>
          <t>Edelweiss Arbitrage Fund</t>
        </is>
      </c>
      <c r="E75" s="115" t="inlineStr">
        <is>
          <t>Exide Industries Ltd 28/10/2025</t>
        </is>
      </c>
      <c r="F75" s="115" t="inlineStr">
        <is>
          <t>Short</t>
        </is>
      </c>
      <c r="G75" s="116" t="n">
        <v>1868400</v>
      </c>
      <c r="H75" s="117" t="n">
        <v>396.460499</v>
      </c>
      <c r="I75" s="117" t="n">
        <v>393.1</v>
      </c>
      <c r="J75" s="117" t="n">
        <v>1435.323564</v>
      </c>
      <c r="K75" s="118" t="n"/>
    </row>
    <row r="76" ht="15" customHeight="1">
      <c r="D76" s="115" t="inlineStr">
        <is>
          <t>Edelweiss Arbitrage Fund</t>
        </is>
      </c>
      <c r="E76" s="115" t="inlineStr">
        <is>
          <t>Britannia Industries Ltd 28/10/2025</t>
        </is>
      </c>
      <c r="F76" s="115" t="inlineStr">
        <is>
          <t>Short</t>
        </is>
      </c>
      <c r="G76" s="116" t="n">
        <v>241875</v>
      </c>
      <c r="H76" s="117" t="n">
        <v>5968.698393</v>
      </c>
      <c r="I76" s="117" t="n">
        <v>6027.5</v>
      </c>
      <c r="J76" s="117" t="n">
        <v>2545.2203906</v>
      </c>
      <c r="K76" s="118" t="n"/>
    </row>
    <row r="77" ht="15" customHeight="1">
      <c r="D77" s="115" t="inlineStr">
        <is>
          <t>Edelweiss Arbitrage Fund</t>
        </is>
      </c>
      <c r="E77" s="115" t="inlineStr">
        <is>
          <t>Canara Bank 28/10/2025</t>
        </is>
      </c>
      <c r="F77" s="115" t="inlineStr">
        <is>
          <t>Short</t>
        </is>
      </c>
      <c r="G77" s="116" t="n">
        <v>11542500</v>
      </c>
      <c r="H77" s="117" t="n">
        <v>123.400318</v>
      </c>
      <c r="I77" s="117" t="n">
        <v>124.6</v>
      </c>
      <c r="J77" s="117" t="n">
        <v>3095.0723194</v>
      </c>
      <c r="K77" s="118" t="n"/>
    </row>
    <row r="78" ht="15" customHeight="1">
      <c r="D78" s="115" t="inlineStr">
        <is>
          <t>Edelweiss Arbitrage Fund</t>
        </is>
      </c>
      <c r="E78" s="115" t="inlineStr">
        <is>
          <t>Cg Power And Industrial Soln 28/10/2025</t>
        </is>
      </c>
      <c r="F78" s="115" t="inlineStr">
        <is>
          <t>Short</t>
        </is>
      </c>
      <c r="G78" s="116" t="n">
        <v>169150</v>
      </c>
      <c r="H78" s="117" t="n">
        <v>751.377601</v>
      </c>
      <c r="I78" s="117" t="n">
        <v>746.45</v>
      </c>
      <c r="J78" s="117" t="n">
        <v>284.2663011</v>
      </c>
      <c r="K78" s="118" t="n"/>
    </row>
    <row r="79" ht="15" customHeight="1">
      <c r="D79" s="115" t="inlineStr">
        <is>
          <t>Edelweiss Arbitrage Fund</t>
        </is>
      </c>
      <c r="E79" s="115" t="inlineStr">
        <is>
          <t>Cipla Ltd 28/10/2025</t>
        </is>
      </c>
      <c r="F79" s="115" t="inlineStr">
        <is>
          <t>Short</t>
        </is>
      </c>
      <c r="G79" s="116" t="n">
        <v>470250</v>
      </c>
      <c r="H79" s="117" t="n">
        <v>1507.665359</v>
      </c>
      <c r="I79" s="117" t="n">
        <v>1512.8</v>
      </c>
      <c r="J79" s="117" t="n">
        <v>1242.3558263</v>
      </c>
      <c r="K79" s="118" t="n"/>
    </row>
    <row r="80" ht="15" customHeight="1">
      <c r="D80" s="115" t="inlineStr">
        <is>
          <t>Edelweiss Arbitrage Fund</t>
        </is>
      </c>
      <c r="E80" s="115" t="inlineStr">
        <is>
          <t>Coal India Ltd 28/10/2025</t>
        </is>
      </c>
      <c r="F80" s="115" t="inlineStr">
        <is>
          <t>Short</t>
        </is>
      </c>
      <c r="G80" s="116" t="n">
        <v>1726650</v>
      </c>
      <c r="H80" s="117" t="n">
        <v>392.710813</v>
      </c>
      <c r="I80" s="117" t="n">
        <v>391.6</v>
      </c>
      <c r="J80" s="117" t="n">
        <v>1190.317977</v>
      </c>
      <c r="K80" s="118" t="n"/>
    </row>
    <row r="81" ht="15" customHeight="1">
      <c r="D81" s="115" t="inlineStr">
        <is>
          <t>Edelweiss Arbitrage Fund</t>
        </is>
      </c>
      <c r="E81" s="115" t="inlineStr">
        <is>
          <t>Steel Authority Of India Ltd 28/10/2025</t>
        </is>
      </c>
      <c r="F81" s="115" t="inlineStr">
        <is>
          <t>Short</t>
        </is>
      </c>
      <c r="G81" s="116" t="n">
        <v>13507800</v>
      </c>
      <c r="H81" s="117" t="n">
        <v>135.52232</v>
      </c>
      <c r="I81" s="117" t="n">
        <v>135.4</v>
      </c>
      <c r="J81" s="117" t="n">
        <v>4585.6009284</v>
      </c>
      <c r="K81" s="118" t="n"/>
    </row>
    <row r="82" ht="15" customHeight="1">
      <c r="D82" s="115" t="inlineStr">
        <is>
          <t>Edelweiss Arbitrage Fund</t>
        </is>
      </c>
      <c r="E82" s="115" t="inlineStr">
        <is>
          <t>Sbi Life Insurance Co Ltd 28/10/2025</t>
        </is>
      </c>
      <c r="F82" s="115" t="inlineStr">
        <is>
          <t>Short</t>
        </is>
      </c>
      <c r="G82" s="116" t="n">
        <v>66000</v>
      </c>
      <c r="H82" s="117" t="n">
        <v>1811.825882</v>
      </c>
      <c r="I82" s="117" t="n">
        <v>1802</v>
      </c>
      <c r="J82" s="117" t="n">
        <v>209.56023</v>
      </c>
      <c r="K82" s="118" t="n"/>
    </row>
    <row r="83" ht="15" customHeight="1">
      <c r="D83" s="115" t="inlineStr">
        <is>
          <t>Edelweiss Arbitrage Fund</t>
        </is>
      </c>
      <c r="E83" s="115" t="inlineStr">
        <is>
          <t>State Bank Of India 28/10/2025</t>
        </is>
      </c>
      <c r="F83" s="115" t="inlineStr">
        <is>
          <t>Short</t>
        </is>
      </c>
      <c r="G83" s="116" t="n">
        <v>1914000</v>
      </c>
      <c r="H83" s="117" t="n">
        <v>854.480731</v>
      </c>
      <c r="I83" s="117" t="n">
        <v>876.95</v>
      </c>
      <c r="J83" s="117" t="n">
        <v>2957.498445</v>
      </c>
      <c r="K83" s="118" t="n"/>
    </row>
    <row r="84" ht="15" customHeight="1">
      <c r="D84" s="115" t="inlineStr">
        <is>
          <t>Edelweiss Arbitrage Fund</t>
        </is>
      </c>
      <c r="E84" s="115" t="inlineStr">
        <is>
          <t>Shree Cement Ltd 28/10/2025</t>
        </is>
      </c>
      <c r="F84" s="115" t="inlineStr">
        <is>
          <t>Short</t>
        </is>
      </c>
      <c r="G84" s="116" t="n">
        <v>1700</v>
      </c>
      <c r="H84" s="117" t="n">
        <v>29340</v>
      </c>
      <c r="I84" s="117" t="n">
        <v>29480</v>
      </c>
      <c r="J84" s="117" t="n">
        <v>89.53857499999999</v>
      </c>
      <c r="K84" s="118" t="n"/>
    </row>
    <row r="85" ht="15" customHeight="1">
      <c r="D85" s="115" t="inlineStr">
        <is>
          <t>Edelweiss Arbitrage Fund</t>
        </is>
      </c>
      <c r="E85" s="115" t="inlineStr">
        <is>
          <t>Siemens Ltd 28/10/2025</t>
        </is>
      </c>
      <c r="F85" s="115" t="inlineStr">
        <is>
          <t>Short</t>
        </is>
      </c>
      <c r="G85" s="116" t="n">
        <v>4625</v>
      </c>
      <c r="H85" s="117" t="n">
        <v>3131.886456</v>
      </c>
      <c r="I85" s="117" t="n">
        <v>3142.2</v>
      </c>
      <c r="J85" s="117" t="n">
        <v>30.9645369</v>
      </c>
      <c r="K85" s="118" t="n"/>
    </row>
    <row r="86" ht="15" customHeight="1">
      <c r="D86" s="115" t="inlineStr">
        <is>
          <t>Edelweiss Arbitrage Fund</t>
        </is>
      </c>
      <c r="E86" s="115" t="inlineStr">
        <is>
          <t>Srf Ltd 28/10/2025</t>
        </is>
      </c>
      <c r="F86" s="115" t="inlineStr">
        <is>
          <t>Short</t>
        </is>
      </c>
      <c r="G86" s="116" t="n">
        <v>220400</v>
      </c>
      <c r="H86" s="117" t="n">
        <v>2845.843161</v>
      </c>
      <c r="I86" s="117" t="n">
        <v>2835</v>
      </c>
      <c r="J86" s="117" t="n">
        <v>1106.824556</v>
      </c>
      <c r="K86" s="118" t="n"/>
    </row>
    <row r="87" ht="15" customHeight="1">
      <c r="D87" s="115" t="inlineStr">
        <is>
          <t>Edelweiss Arbitrage Fund</t>
        </is>
      </c>
      <c r="E87" s="115" t="inlineStr">
        <is>
          <t>Shriram Finance Limited 28/10/2025</t>
        </is>
      </c>
      <c r="F87" s="115" t="inlineStr">
        <is>
          <t>Short</t>
        </is>
      </c>
      <c r="G87" s="116" t="n">
        <v>1429725</v>
      </c>
      <c r="H87" s="117" t="n">
        <v>615.880332</v>
      </c>
      <c r="I87" s="117" t="n">
        <v>620.6</v>
      </c>
      <c r="J87" s="117" t="n">
        <v>1899.6327158</v>
      </c>
      <c r="K87" s="118" t="n"/>
    </row>
    <row r="88" ht="15" customHeight="1">
      <c r="D88" s="115" t="inlineStr">
        <is>
          <t>Edelweiss Arbitrage Fund</t>
        </is>
      </c>
      <c r="E88" s="115" t="inlineStr">
        <is>
          <t>Suzlon Energy Ltd 28/10/2025</t>
        </is>
      </c>
      <c r="F88" s="115" t="inlineStr">
        <is>
          <t>Short</t>
        </is>
      </c>
      <c r="G88" s="116" t="n">
        <v>968000</v>
      </c>
      <c r="H88" s="117" t="n">
        <v>57.21346</v>
      </c>
      <c r="I88" s="117" t="n">
        <v>55.28</v>
      </c>
      <c r="J88" s="117" t="n">
        <v>143.14542</v>
      </c>
      <c r="K88" s="118" t="n"/>
    </row>
    <row r="89" ht="15" customHeight="1">
      <c r="D89" s="115" t="inlineStr">
        <is>
          <t>Edelweiss Arbitrage Fund</t>
        </is>
      </c>
      <c r="E89" s="115" t="inlineStr">
        <is>
          <t>Syngene International Ltd 28/10/2025</t>
        </is>
      </c>
      <c r="F89" s="115" t="inlineStr">
        <is>
          <t>Short</t>
        </is>
      </c>
      <c r="G89" s="116" t="n">
        <v>77000</v>
      </c>
      <c r="H89" s="117" t="n">
        <v>639.284369</v>
      </c>
      <c r="I89" s="117" t="n">
        <v>627</v>
      </c>
      <c r="J89" s="117" t="n">
        <v>87.813495</v>
      </c>
      <c r="K89" s="118" t="n"/>
    </row>
    <row r="90" ht="15" customHeight="1">
      <c r="D90" s="115" t="inlineStr">
        <is>
          <t>Edelweiss Arbitrage Fund</t>
        </is>
      </c>
      <c r="E90" s="115" t="inlineStr">
        <is>
          <t>Tata Consumer Products Ltd 28/10/2025</t>
        </is>
      </c>
      <c r="F90" s="115" t="inlineStr">
        <is>
          <t>Short</t>
        </is>
      </c>
      <c r="G90" s="116" t="n">
        <v>314600</v>
      </c>
      <c r="H90" s="117" t="n">
        <v>1136.843311</v>
      </c>
      <c r="I90" s="117" t="n">
        <v>1136.4</v>
      </c>
      <c r="J90" s="117" t="n">
        <v>627.21802</v>
      </c>
      <c r="K90" s="118" t="n"/>
    </row>
    <row r="91" ht="15" customHeight="1">
      <c r="D91" s="115" t="inlineStr">
        <is>
          <t>Edelweiss Arbitrage Fund</t>
        </is>
      </c>
      <c r="E91" s="115" t="inlineStr">
        <is>
          <t>Tech Mahindra Ltd 28/10/2025</t>
        </is>
      </c>
      <c r="F91" s="115" t="inlineStr">
        <is>
          <t>Short</t>
        </is>
      </c>
      <c r="G91" s="116" t="n">
        <v>233400</v>
      </c>
      <c r="H91" s="117" t="n">
        <v>1440.685045</v>
      </c>
      <c r="I91" s="117" t="n">
        <v>1407.8</v>
      </c>
      <c r="J91" s="117" t="n">
        <v>584.027484</v>
      </c>
      <c r="K91" s="118" t="n"/>
    </row>
    <row r="92" ht="15" customHeight="1">
      <c r="D92" s="115" t="inlineStr">
        <is>
          <t>Edelweiss Arbitrage Fund</t>
        </is>
      </c>
      <c r="E92" s="115" t="inlineStr">
        <is>
          <t>Torrent Pharmaceuticals Ltd 28/10/2025</t>
        </is>
      </c>
      <c r="F92" s="115" t="inlineStr">
        <is>
          <t>Short</t>
        </is>
      </c>
      <c r="G92" s="116" t="n">
        <v>55000</v>
      </c>
      <c r="H92" s="117" t="n">
        <v>3567.365873</v>
      </c>
      <c r="I92" s="117" t="n">
        <v>3623.6</v>
      </c>
      <c r="J92" s="117" t="n">
        <v>350.20865</v>
      </c>
      <c r="K92" s="118" t="n"/>
    </row>
    <row r="93" ht="15" customHeight="1">
      <c r="D93" s="115" t="inlineStr">
        <is>
          <t>Edelweiss Arbitrage Fund</t>
        </is>
      </c>
      <c r="E93" s="115" t="inlineStr">
        <is>
          <t>Torrent Power Ltd 28/10/2025</t>
        </is>
      </c>
      <c r="F93" s="115" t="inlineStr">
        <is>
          <t>Short</t>
        </is>
      </c>
      <c r="G93" s="116" t="n">
        <v>218250</v>
      </c>
      <c r="H93" s="117" t="n">
        <v>1247.013906</v>
      </c>
      <c r="I93" s="117" t="n">
        <v>1227.6</v>
      </c>
      <c r="J93" s="117" t="n">
        <v>602.1331988000001</v>
      </c>
      <c r="K93" s="118" t="n"/>
    </row>
    <row r="94" ht="15" customHeight="1">
      <c r="D94" s="115" t="inlineStr">
        <is>
          <t>Edelweiss Arbitrage Fund</t>
        </is>
      </c>
      <c r="E94" s="115" t="inlineStr">
        <is>
          <t>Trent Ltd 28/10/2025</t>
        </is>
      </c>
      <c r="F94" s="115" t="inlineStr">
        <is>
          <t>Short</t>
        </is>
      </c>
      <c r="G94" s="116" t="n">
        <v>78400</v>
      </c>
      <c r="H94" s="117" t="n">
        <v>4964.301629</v>
      </c>
      <c r="I94" s="117" t="n">
        <v>4706</v>
      </c>
      <c r="J94" s="117" t="n">
        <v>888.25436</v>
      </c>
      <c r="K94" s="118" t="n"/>
    </row>
    <row r="95" ht="15" customHeight="1">
      <c r="D95" s="115" t="inlineStr">
        <is>
          <t>Edelweiss Arbitrage Fund</t>
        </is>
      </c>
      <c r="E95" s="115" t="inlineStr">
        <is>
          <t>Union Bank Of India 28/10/2025</t>
        </is>
      </c>
      <c r="F95" s="115" t="inlineStr">
        <is>
          <t>Short</t>
        </is>
      </c>
      <c r="G95" s="116" t="n">
        <v>929249.9999999999</v>
      </c>
      <c r="H95" s="117" t="n">
        <v>137.792819</v>
      </c>
      <c r="I95" s="117" t="n">
        <v>139.39</v>
      </c>
      <c r="J95" s="117" t="n">
        <v>287.5666343</v>
      </c>
      <c r="K95" s="118" t="n"/>
    </row>
    <row r="96" ht="15" customHeight="1">
      <c r="D96" s="115" t="inlineStr">
        <is>
          <t>Edelweiss Arbitrage Fund</t>
        </is>
      </c>
      <c r="E96" s="115" t="inlineStr">
        <is>
          <t>Yes Bank Ltd 28/10/2025</t>
        </is>
      </c>
      <c r="F96" s="115" t="inlineStr">
        <is>
          <t>Short</t>
        </is>
      </c>
      <c r="G96" s="116" t="n">
        <v>61515800</v>
      </c>
      <c r="H96" s="117" t="n">
        <v>21.462555</v>
      </c>
      <c r="I96" s="117" t="n">
        <v>21.37</v>
      </c>
      <c r="J96" s="117" t="n">
        <v>2861.4997107</v>
      </c>
      <c r="K96" s="118" t="n"/>
    </row>
    <row r="97" ht="15" customHeight="1">
      <c r="D97" s="115" t="inlineStr">
        <is>
          <t>Edelweiss Arbitrage Fund</t>
        </is>
      </c>
      <c r="E97" s="115" t="inlineStr">
        <is>
          <t>Zydus Lifesciences Ltd 28/10/2025</t>
        </is>
      </c>
      <c r="F97" s="115" t="inlineStr">
        <is>
          <t>Short</t>
        </is>
      </c>
      <c r="G97" s="116" t="n">
        <v>7200</v>
      </c>
      <c r="H97" s="117" t="n">
        <v>1040.75</v>
      </c>
      <c r="I97" s="117" t="n">
        <v>988.95</v>
      </c>
      <c r="J97" s="117" t="n">
        <v>12.67551</v>
      </c>
      <c r="K97" s="118" t="n"/>
    </row>
    <row r="98" ht="15" customHeight="1">
      <c r="D98" s="115" t="inlineStr">
        <is>
          <t>Edelweiss Arbitrage Fund</t>
        </is>
      </c>
      <c r="E98" s="115" t="inlineStr">
        <is>
          <t>Adani Energy Solution Ltd 28/10/2025</t>
        </is>
      </c>
      <c r="F98" s="115" t="inlineStr">
        <is>
          <t>Short</t>
        </is>
      </c>
      <c r="G98" s="116" t="n">
        <v>1360125</v>
      </c>
      <c r="H98" s="117" t="n">
        <v>895.141139</v>
      </c>
      <c r="I98" s="117" t="n">
        <v>876.7</v>
      </c>
      <c r="J98" s="117" t="n">
        <v>3437.6275294</v>
      </c>
      <c r="K98" s="118" t="n"/>
    </row>
    <row r="99" ht="15" customHeight="1">
      <c r="D99" s="115" t="inlineStr">
        <is>
          <t>Edelweiss Arbitrage Fund</t>
        </is>
      </c>
      <c r="E99" s="115" t="inlineStr">
        <is>
          <t>Angel One Limited 28/10/2025</t>
        </is>
      </c>
      <c r="F99" s="115" t="inlineStr">
        <is>
          <t>Short</t>
        </is>
      </c>
      <c r="G99" s="116" t="n">
        <v>93750</v>
      </c>
      <c r="H99" s="117" t="n">
        <v>2135.735449</v>
      </c>
      <c r="I99" s="117" t="n">
        <v>2140.3</v>
      </c>
      <c r="J99" s="117" t="n">
        <v>643.0659375</v>
      </c>
      <c r="K99" s="118" t="n"/>
    </row>
    <row r="100" ht="15" customHeight="1">
      <c r="D100" s="115" t="inlineStr">
        <is>
          <t>Edelweiss Arbitrage Fund</t>
        </is>
      </c>
      <c r="E100" s="115" t="inlineStr">
        <is>
          <t>Apl Apollo Tubes Ltd 28/10/2025</t>
        </is>
      </c>
      <c r="F100" s="115" t="inlineStr">
        <is>
          <t>Short</t>
        </is>
      </c>
      <c r="G100" s="116" t="n">
        <v>317450</v>
      </c>
      <c r="H100" s="117" t="n">
        <v>1700.849794</v>
      </c>
      <c r="I100" s="117" t="n">
        <v>1696.4</v>
      </c>
      <c r="J100" s="117" t="n">
        <v>1040.9217245</v>
      </c>
      <c r="K100" s="118" t="n"/>
    </row>
    <row r="101" ht="15" customHeight="1">
      <c r="D101" s="115" t="inlineStr">
        <is>
          <t>Edelweiss Arbitrage Fund</t>
        </is>
      </c>
      <c r="E101" s="115" t="inlineStr">
        <is>
          <t>Bse Ltd 28/10/2025</t>
        </is>
      </c>
      <c r="F101" s="115" t="inlineStr">
        <is>
          <t>Short</t>
        </is>
      </c>
      <c r="G101" s="116" t="n">
        <v>375</v>
      </c>
      <c r="H101" s="117" t="n">
        <v>2067.5</v>
      </c>
      <c r="I101" s="117" t="n">
        <v>2053.2</v>
      </c>
      <c r="J101" s="117" t="n">
        <v>2.5244644</v>
      </c>
      <c r="K101" s="118" t="n"/>
    </row>
    <row r="102" ht="15" customHeight="1">
      <c r="D102" s="115" t="inlineStr">
        <is>
          <t>Edelweiss Arbitrage Fund</t>
        </is>
      </c>
      <c r="E102" s="115" t="inlineStr">
        <is>
          <t>Jsw Energy Ltd 28/10/2025</t>
        </is>
      </c>
      <c r="F102" s="115" t="inlineStr">
        <is>
          <t>Short</t>
        </is>
      </c>
      <c r="G102" s="116" t="n">
        <v>3950000</v>
      </c>
      <c r="H102" s="117" t="n">
        <v>534.675564</v>
      </c>
      <c r="I102" s="117" t="n">
        <v>533.45</v>
      </c>
      <c r="J102" s="117" t="n">
        <v>5044.140125</v>
      </c>
      <c r="K102" s="118" t="n"/>
    </row>
    <row r="103" ht="15" customHeight="1">
      <c r="D103" s="115" t="inlineStr">
        <is>
          <t>Edelweiss Arbitrage Fund</t>
        </is>
      </c>
      <c r="E103" s="115" t="inlineStr">
        <is>
          <t>Axis Bank Ltd 28/10/2025</t>
        </is>
      </c>
      <c r="F103" s="115" t="inlineStr">
        <is>
          <t>Short</t>
        </is>
      </c>
      <c r="G103" s="116" t="n">
        <v>3911250</v>
      </c>
      <c r="H103" s="117" t="n">
        <v>1157.094308</v>
      </c>
      <c r="I103" s="117" t="n">
        <v>1137.2</v>
      </c>
      <c r="J103" s="117" t="n">
        <v>7860.4782375</v>
      </c>
      <c r="K103" s="118" t="n"/>
    </row>
    <row r="104" ht="15" customHeight="1">
      <c r="D104" s="115" t="inlineStr">
        <is>
          <t>Edelweiss Arbitrage Fund</t>
        </is>
      </c>
      <c r="E104" s="115" t="inlineStr">
        <is>
          <t>Bajaj Finance Ltd 28/10/2025</t>
        </is>
      </c>
      <c r="F104" s="115" t="inlineStr">
        <is>
          <t>Short</t>
        </is>
      </c>
      <c r="G104" s="116" t="n">
        <v>312000</v>
      </c>
      <c r="H104" s="117" t="n">
        <v>1011.816619</v>
      </c>
      <c r="I104" s="117" t="n">
        <v>1004.6</v>
      </c>
      <c r="J104" s="117" t="n">
        <v>548.80566</v>
      </c>
      <c r="K104" s="118" t="n"/>
    </row>
    <row r="105" ht="15" customHeight="1">
      <c r="D105" s="115" t="inlineStr">
        <is>
          <t>Edelweiss Arbitrage Fund</t>
        </is>
      </c>
      <c r="E105" s="115" t="inlineStr">
        <is>
          <t>Bandhan Bank Ltd 28/10/2025</t>
        </is>
      </c>
      <c r="F105" s="115" t="inlineStr">
        <is>
          <t>Short</t>
        </is>
      </c>
      <c r="G105" s="116" t="n">
        <v>1706400</v>
      </c>
      <c r="H105" s="117" t="n">
        <v>163.165883</v>
      </c>
      <c r="I105" s="117" t="n">
        <v>162.97</v>
      </c>
      <c r="J105" s="117" t="n">
        <v>718.3790424</v>
      </c>
      <c r="K105" s="118" t="n"/>
    </row>
    <row r="106" ht="15" customHeight="1">
      <c r="D106" s="115" t="inlineStr">
        <is>
          <t>Edelweiss Arbitrage Fund</t>
        </is>
      </c>
      <c r="E106" s="115" t="inlineStr">
        <is>
          <t>Bank Of Baroda 28/10/2025</t>
        </is>
      </c>
      <c r="F106" s="115" t="inlineStr">
        <is>
          <t>Short</t>
        </is>
      </c>
      <c r="G106" s="116" t="n">
        <v>3814200</v>
      </c>
      <c r="H106" s="117" t="n">
        <v>254.269852</v>
      </c>
      <c r="I106" s="117" t="n">
        <v>260.38</v>
      </c>
      <c r="J106" s="117" t="n">
        <v>1897.1582877</v>
      </c>
      <c r="K106" s="118" t="n"/>
    </row>
    <row r="107" ht="15" customHeight="1">
      <c r="D107" s="115" t="inlineStr">
        <is>
          <t>Edelweiss Arbitrage Fund</t>
        </is>
      </c>
      <c r="E107" s="115" t="inlineStr">
        <is>
          <t>Bank Of India 28/10/2025</t>
        </is>
      </c>
      <c r="F107" s="115" t="inlineStr">
        <is>
          <t>Short</t>
        </is>
      </c>
      <c r="G107" s="116" t="n">
        <v>2043600</v>
      </c>
      <c r="H107" s="117" t="n">
        <v>121.299554</v>
      </c>
      <c r="I107" s="117" t="n">
        <v>124.37</v>
      </c>
      <c r="J107" s="117" t="n">
        <v>517.9851612</v>
      </c>
      <c r="K107" s="118" t="n"/>
    </row>
    <row r="108" ht="15" customHeight="1">
      <c r="D108" s="115" t="inlineStr">
        <is>
          <t>Edelweiss Arbitrage Fund</t>
        </is>
      </c>
      <c r="E108" s="115" t="inlineStr">
        <is>
          <t>Bharti Airtel Ltd 28/10/2025</t>
        </is>
      </c>
      <c r="F108" s="115" t="inlineStr">
        <is>
          <t>Short</t>
        </is>
      </c>
      <c r="G108" s="116" t="n">
        <v>1438300</v>
      </c>
      <c r="H108" s="117" t="n">
        <v>1936.367982</v>
      </c>
      <c r="I108" s="117" t="n">
        <v>1891.8</v>
      </c>
      <c r="J108" s="117" t="n">
        <v>4857.7503775</v>
      </c>
      <c r="K108" s="118" t="n"/>
    </row>
    <row r="109" ht="15" customHeight="1">
      <c r="D109" s="115" t="inlineStr">
        <is>
          <t>Edelweiss Arbitrage Fund</t>
        </is>
      </c>
      <c r="E109" s="115" t="inlineStr">
        <is>
          <t>Bharat Heavy Electricals Ltd 28/10/2025</t>
        </is>
      </c>
      <c r="F109" s="115" t="inlineStr">
        <is>
          <t>Short</t>
        </is>
      </c>
      <c r="G109" s="116" t="n">
        <v>4079250</v>
      </c>
      <c r="H109" s="117" t="n">
        <v>235.410772</v>
      </c>
      <c r="I109" s="117" t="n">
        <v>239.94</v>
      </c>
      <c r="J109" s="117" t="n">
        <v>2323.2164996</v>
      </c>
      <c r="K109" s="118" t="n"/>
    </row>
    <row r="110" ht="15" customHeight="1">
      <c r="D110" s="115" t="inlineStr">
        <is>
          <t>Edelweiss Arbitrage Fund</t>
        </is>
      </c>
      <c r="E110" s="115" t="inlineStr">
        <is>
          <t>Biocon Ltd 28/10/2025</t>
        </is>
      </c>
      <c r="F110" s="115" t="inlineStr">
        <is>
          <t>Short</t>
        </is>
      </c>
      <c r="G110" s="116" t="n">
        <v>260000</v>
      </c>
      <c r="H110" s="117" t="n">
        <v>360.990331</v>
      </c>
      <c r="I110" s="117" t="n">
        <v>342.65</v>
      </c>
      <c r="J110" s="117" t="n">
        <v>189.39895</v>
      </c>
      <c r="K110" s="118" t="n"/>
    </row>
    <row r="111" ht="15" customHeight="1">
      <c r="D111" s="115" t="inlineStr">
        <is>
          <t>Edelweiss Arbitrage Fund</t>
        </is>
      </c>
      <c r="E111" s="115" t="inlineStr">
        <is>
          <t>Bharat Petro Corp Ltd 28/10/2025</t>
        </is>
      </c>
      <c r="F111" s="115" t="inlineStr">
        <is>
          <t>Short</t>
        </is>
      </c>
      <c r="G111" s="116" t="n">
        <v>5925</v>
      </c>
      <c r="H111" s="117" t="n">
        <v>336.116601</v>
      </c>
      <c r="I111" s="117" t="n">
        <v>341.45</v>
      </c>
      <c r="J111" s="117" t="n">
        <v>3.7511916</v>
      </c>
      <c r="K111" s="118" t="n"/>
    </row>
    <row r="112" ht="15" customHeight="1">
      <c r="D112" s="115" t="inlineStr">
        <is>
          <t>Edelweiss Arbitrage Fund</t>
        </is>
      </c>
      <c r="E112" s="115" t="inlineStr">
        <is>
          <t>Aurobindo Pharma Ltd 28/10/2025</t>
        </is>
      </c>
      <c r="F112" s="115" t="inlineStr">
        <is>
          <t>Short</t>
        </is>
      </c>
      <c r="G112" s="116" t="n">
        <v>602800</v>
      </c>
      <c r="H112" s="117" t="n">
        <v>1101.54357</v>
      </c>
      <c r="I112" s="117" t="n">
        <v>1089</v>
      </c>
      <c r="J112" s="117" t="n">
        <v>1255.508826</v>
      </c>
      <c r="K112" s="118" t="n"/>
    </row>
    <row r="113" ht="15" customHeight="1">
      <c r="D113" s="115" t="inlineStr">
        <is>
          <t>Edelweiss Arbitrage Fund</t>
        </is>
      </c>
      <c r="E113" s="115" t="inlineStr">
        <is>
          <t>Bharat Electronics Ltd 28/10/2025</t>
        </is>
      </c>
      <c r="F113" s="115" t="inlineStr">
        <is>
          <t>Short</t>
        </is>
      </c>
      <c r="G113" s="116" t="n">
        <v>2550750</v>
      </c>
      <c r="H113" s="117" t="n">
        <v>404.813258</v>
      </c>
      <c r="I113" s="117" t="n">
        <v>405.65</v>
      </c>
      <c r="J113" s="117" t="n">
        <v>2103.5971481</v>
      </c>
      <c r="K113" s="118" t="n"/>
    </row>
    <row r="114" ht="15" customHeight="1">
      <c r="D114" s="115" t="inlineStr">
        <is>
          <t>Edelweiss Arbitrage Fund</t>
        </is>
      </c>
      <c r="E114" s="115" t="inlineStr">
        <is>
          <t>Indus Towers Ltd 28/10/2025</t>
        </is>
      </c>
      <c r="F114" s="115" t="inlineStr">
        <is>
          <t>Short</t>
        </is>
      </c>
      <c r="G114" s="116" t="n">
        <v>2879800</v>
      </c>
      <c r="H114" s="117" t="n">
        <v>354.21369</v>
      </c>
      <c r="I114" s="117" t="n">
        <v>345.1</v>
      </c>
      <c r="J114" s="117" t="n">
        <v>2154.263188</v>
      </c>
      <c r="K114" s="118" t="n"/>
    </row>
    <row r="115" ht="15" customHeight="1">
      <c r="D115" s="115" t="inlineStr">
        <is>
          <t>Edelweiss Arbitrage Fund</t>
        </is>
      </c>
      <c r="E115" s="115" t="inlineStr">
        <is>
          <t>Irctc 28/10/2025</t>
        </is>
      </c>
      <c r="F115" s="115" t="inlineStr">
        <is>
          <t>Short</t>
        </is>
      </c>
      <c r="G115" s="116" t="n">
        <v>428750</v>
      </c>
      <c r="H115" s="117" t="n">
        <v>707.976707</v>
      </c>
      <c r="I115" s="117" t="n">
        <v>705.45</v>
      </c>
      <c r="J115" s="117" t="n">
        <v>532.7057969</v>
      </c>
      <c r="K115" s="118" t="n"/>
    </row>
    <row r="116" ht="15" customHeight="1">
      <c r="D116" s="115" t="inlineStr">
        <is>
          <t>Edelweiss Arbitrage Fund</t>
        </is>
      </c>
      <c r="E116" s="115" t="inlineStr">
        <is>
          <t>Jindal Steel &amp; Power Ltd 28/10/2025</t>
        </is>
      </c>
      <c r="F116" s="115" t="inlineStr">
        <is>
          <t>Short</t>
        </is>
      </c>
      <c r="G116" s="116" t="n">
        <v>173750</v>
      </c>
      <c r="H116" s="117" t="n">
        <v>1065.211642</v>
      </c>
      <c r="I116" s="117" t="n">
        <v>1068.2</v>
      </c>
      <c r="J116" s="117" t="n">
        <v>358.1087406</v>
      </c>
      <c r="K116" s="118" t="n"/>
    </row>
    <row r="117" ht="15" customHeight="1">
      <c r="D117" s="115" t="inlineStr">
        <is>
          <t>Edelweiss Arbitrage Fund</t>
        </is>
      </c>
      <c r="E117" s="115" t="inlineStr">
        <is>
          <t>Jsw Steel Ltd 28/10/2025</t>
        </is>
      </c>
      <c r="F117" s="115" t="inlineStr">
        <is>
          <t>Short</t>
        </is>
      </c>
      <c r="G117" s="116" t="n">
        <v>2743200</v>
      </c>
      <c r="H117" s="117" t="n">
        <v>1150.275745</v>
      </c>
      <c r="I117" s="117" t="n">
        <v>1149.1</v>
      </c>
      <c r="J117" s="117" t="n">
        <v>5465.922012000001</v>
      </c>
      <c r="K117" s="118" t="n"/>
    </row>
    <row r="118" ht="15" customHeight="1">
      <c r="D118" s="115" t="inlineStr">
        <is>
          <t>Edelweiss Arbitrage Fund</t>
        </is>
      </c>
      <c r="E118" s="115" t="inlineStr">
        <is>
          <t>Jubilant Foodworks Ltd 28/10/2025</t>
        </is>
      </c>
      <c r="F118" s="115" t="inlineStr">
        <is>
          <t>Short</t>
        </is>
      </c>
      <c r="G118" s="116" t="n">
        <v>938750.0000000001</v>
      </c>
      <c r="H118" s="117" t="n">
        <v>615.566623</v>
      </c>
      <c r="I118" s="117" t="n">
        <v>622.1</v>
      </c>
      <c r="J118" s="117" t="n">
        <v>1075.8708656</v>
      </c>
      <c r="K118" s="118" t="n"/>
    </row>
    <row r="119" ht="15" customHeight="1">
      <c r="D119" s="115" t="inlineStr">
        <is>
          <t>Edelweiss Arbitrage Fund</t>
        </is>
      </c>
      <c r="E119" s="115" t="inlineStr">
        <is>
          <t>Kotak Mahindra Ban - Inr5 28/10/2025</t>
        </is>
      </c>
      <c r="F119" s="115" t="inlineStr">
        <is>
          <t>Short</t>
        </is>
      </c>
      <c r="G119" s="116" t="n">
        <v>844800</v>
      </c>
      <c r="H119" s="117" t="n">
        <v>2028.189781</v>
      </c>
      <c r="I119" s="117" t="n">
        <v>2004.9</v>
      </c>
      <c r="J119" s="117" t="n">
        <v>2986.106112</v>
      </c>
      <c r="K119" s="118" t="n"/>
    </row>
    <row r="120" ht="15" customHeight="1">
      <c r="D120" s="115" t="inlineStr">
        <is>
          <t>Edelweiss Arbitrage Fund</t>
        </is>
      </c>
      <c r="E120" s="115" t="inlineStr">
        <is>
          <t>Lic Housing Finance Ltd 28/10/2025</t>
        </is>
      </c>
      <c r="F120" s="115" t="inlineStr">
        <is>
          <t>Short</t>
        </is>
      </c>
      <c r="G120" s="116" t="n">
        <v>973000</v>
      </c>
      <c r="H120" s="117" t="n">
        <v>580.858864</v>
      </c>
      <c r="I120" s="117" t="n">
        <v>569.1</v>
      </c>
      <c r="J120" s="117" t="n">
        <v>1257.26195</v>
      </c>
      <c r="K120" s="118" t="n"/>
    </row>
    <row r="121" ht="15" customHeight="1">
      <c r="D121" s="115" t="inlineStr">
        <is>
          <t>Edelweiss Arbitrage Fund</t>
        </is>
      </c>
      <c r="E121" s="115" t="inlineStr">
        <is>
          <t>Larsen &amp; Toubro Ltd 28/10/2025</t>
        </is>
      </c>
      <c r="F121" s="115" t="inlineStr">
        <is>
          <t>Short</t>
        </is>
      </c>
      <c r="G121" s="116" t="n">
        <v>117075</v>
      </c>
      <c r="H121" s="117" t="n">
        <v>3724.688613</v>
      </c>
      <c r="I121" s="117" t="n">
        <v>3680.4</v>
      </c>
      <c r="J121" s="117" t="n">
        <v>766.6275881</v>
      </c>
      <c r="K121" s="118" t="n"/>
    </row>
    <row r="122" ht="15" customHeight="1">
      <c r="D122" s="115" t="inlineStr">
        <is>
          <t>Edelweiss Arbitrage Fund</t>
        </is>
      </c>
      <c r="E122" s="115" t="inlineStr">
        <is>
          <t>Pb Fintech Limited 28/10/2025</t>
        </is>
      </c>
      <c r="F122" s="115" t="inlineStr">
        <is>
          <t>Short</t>
        </is>
      </c>
      <c r="G122" s="116" t="n">
        <v>269850</v>
      </c>
      <c r="H122" s="117" t="n">
        <v>1703.124335</v>
      </c>
      <c r="I122" s="117" t="n">
        <v>1709.1</v>
      </c>
      <c r="J122" s="117" t="n">
        <v>1144.1626508</v>
      </c>
      <c r="K122" s="118" t="n"/>
    </row>
    <row r="123" ht="15" customHeight="1">
      <c r="D123" s="115" t="inlineStr">
        <is>
          <t>Edelweiss Arbitrage Fund</t>
        </is>
      </c>
      <c r="E123" s="115" t="inlineStr">
        <is>
          <t>Persistent Systems Ltd 28/10/2025</t>
        </is>
      </c>
      <c r="F123" s="115" t="inlineStr">
        <is>
          <t>Short</t>
        </is>
      </c>
      <c r="G123" s="116" t="n">
        <v>128100</v>
      </c>
      <c r="H123" s="117" t="n">
        <v>4921.076468</v>
      </c>
      <c r="I123" s="117" t="n">
        <v>4850</v>
      </c>
      <c r="J123" s="117" t="n">
        <v>1387.82259</v>
      </c>
      <c r="K123" s="118" t="n"/>
    </row>
    <row r="124" ht="15" customHeight="1">
      <c r="D124" s="115" t="inlineStr">
        <is>
          <t>Edelweiss Arbitrage Fund</t>
        </is>
      </c>
      <c r="E124" s="115" t="inlineStr">
        <is>
          <t>Abb India Ltd 28/10/2025</t>
        </is>
      </c>
      <c r="F124" s="115" t="inlineStr">
        <is>
          <t>Short</t>
        </is>
      </c>
      <c r="G124" s="116" t="n">
        <v>16250</v>
      </c>
      <c r="H124" s="117" t="n">
        <v>5212.4276</v>
      </c>
      <c r="I124" s="117" t="n">
        <v>5219.9</v>
      </c>
      <c r="J124" s="117" t="n">
        <v>171.0381563</v>
      </c>
      <c r="K124" s="118" t="n"/>
    </row>
    <row r="125" ht="15" customHeight="1">
      <c r="D125" s="115" t="inlineStr">
        <is>
          <t>Edelweiss Arbitrage Fund</t>
        </is>
      </c>
      <c r="E125" s="115" t="inlineStr">
        <is>
          <t>Alkem Laboratories Ltd 28/10/2025</t>
        </is>
      </c>
      <c r="F125" s="115" t="inlineStr">
        <is>
          <t>Short</t>
        </is>
      </c>
      <c r="G125" s="116" t="n">
        <v>22000</v>
      </c>
      <c r="H125" s="117" t="n">
        <v>5467.769888999999</v>
      </c>
      <c r="I125" s="117" t="n">
        <v>5467</v>
      </c>
      <c r="J125" s="117" t="n">
        <v>211.28085</v>
      </c>
      <c r="K125" s="118" t="n"/>
    </row>
    <row r="126" ht="15" customHeight="1">
      <c r="D126" s="115" t="inlineStr">
        <is>
          <t>Edelweiss Arbitrage Fund</t>
        </is>
      </c>
      <c r="E126" s="115" t="inlineStr">
        <is>
          <t>Asian Paints Ltd 28/10/2025</t>
        </is>
      </c>
      <c r="F126" s="115" t="inlineStr">
        <is>
          <t>Short</t>
        </is>
      </c>
      <c r="G126" s="116" t="n">
        <v>11500</v>
      </c>
      <c r="H126" s="117" t="n">
        <v>2452.63913</v>
      </c>
      <c r="I126" s="117" t="n">
        <v>2359.9</v>
      </c>
      <c r="J126" s="117" t="n">
        <v>47.8345375</v>
      </c>
      <c r="K126" s="118" t="n"/>
    </row>
    <row r="127" ht="15" customHeight="1">
      <c r="D127" s="115" t="inlineStr">
        <is>
          <t>Edelweiss Arbitrage Fund</t>
        </is>
      </c>
      <c r="E127" s="115" t="inlineStr">
        <is>
          <t>Astral Ltd 28/10/2025</t>
        </is>
      </c>
      <c r="F127" s="115" t="inlineStr">
        <is>
          <t>Short</t>
        </is>
      </c>
      <c r="G127" s="116" t="n">
        <v>54400</v>
      </c>
      <c r="H127" s="117" t="n">
        <v>1396.409328</v>
      </c>
      <c r="I127" s="117" t="n">
        <v>1374.5</v>
      </c>
      <c r="J127" s="117" t="n">
        <v>139.019472</v>
      </c>
      <c r="K127" s="118" t="n"/>
    </row>
    <row r="128" ht="15" customHeight="1">
      <c r="D128" s="115" t="inlineStr">
        <is>
          <t>Edelweiss Arbitrage Fund</t>
        </is>
      </c>
      <c r="E128" s="115" t="inlineStr">
        <is>
          <t>Au Small Finance Bank Ltd 28/10/2025</t>
        </is>
      </c>
      <c r="F128" s="115" t="inlineStr">
        <is>
          <t>Short</t>
        </is>
      </c>
      <c r="G128" s="116" t="n">
        <v>566000</v>
      </c>
      <c r="H128" s="117" t="n">
        <v>739.995713</v>
      </c>
      <c r="I128" s="117" t="n">
        <v>736.75</v>
      </c>
      <c r="J128" s="117" t="n">
        <v>823.372935</v>
      </c>
      <c r="K128" s="118" t="n"/>
    </row>
    <row r="129" ht="15" customHeight="1">
      <c r="D129" s="115" t="inlineStr">
        <is>
          <t>Edelweiss Arbitrage Fund</t>
        </is>
      </c>
      <c r="E129" s="115" t="inlineStr">
        <is>
          <t>Bajaj Finserv Ltd 28/10/2025</t>
        </is>
      </c>
      <c r="F129" s="115" t="inlineStr">
        <is>
          <t>Short</t>
        </is>
      </c>
      <c r="G129" s="116" t="n">
        <v>400500</v>
      </c>
      <c r="H129" s="117" t="n">
        <v>2051.923191</v>
      </c>
      <c r="I129" s="117" t="n">
        <v>2020.7</v>
      </c>
      <c r="J129" s="117" t="n">
        <v>1439.02053</v>
      </c>
      <c r="K129" s="118" t="n"/>
    </row>
    <row r="130" ht="15" customHeight="1">
      <c r="D130" s="115" t="inlineStr">
        <is>
          <t>Edelweiss Arbitrage Fund</t>
        </is>
      </c>
      <c r="E130" s="115" t="inlineStr">
        <is>
          <t>Bosch Ltd 28/10/2025</t>
        </is>
      </c>
      <c r="F130" s="115" t="inlineStr">
        <is>
          <t>Short</t>
        </is>
      </c>
      <c r="G130" s="116" t="n">
        <v>9000</v>
      </c>
      <c r="H130" s="117" t="n">
        <v>38948.015027</v>
      </c>
      <c r="I130" s="117" t="n">
        <v>38445</v>
      </c>
      <c r="J130" s="117" t="n">
        <v>612.49365</v>
      </c>
      <c r="K130" s="118" t="n"/>
    </row>
    <row r="131" ht="15" customHeight="1">
      <c r="D131" s="115" t="inlineStr">
        <is>
          <t>Edelweiss Arbitrage Fund</t>
        </is>
      </c>
      <c r="E131" s="115" t="inlineStr">
        <is>
          <t>Infosys Ltd 28/10/2025</t>
        </is>
      </c>
      <c r="F131" s="115" t="inlineStr">
        <is>
          <t>Short</t>
        </is>
      </c>
      <c r="G131" s="116" t="n">
        <v>41200</v>
      </c>
      <c r="H131" s="117" t="n">
        <v>1443.5</v>
      </c>
      <c r="I131" s="117" t="n">
        <v>1441.5</v>
      </c>
      <c r="J131" s="117" t="n">
        <v>105.32059</v>
      </c>
      <c r="K131" s="118" t="n"/>
    </row>
    <row r="132" ht="15" customHeight="1">
      <c r="D132" s="115" t="inlineStr">
        <is>
          <t>Edelweiss Arbitrage Fund</t>
        </is>
      </c>
      <c r="E132" s="115" t="inlineStr">
        <is>
          <t>Indian Oil Corporation Ltd 28/10/2025</t>
        </is>
      </c>
      <c r="F132" s="115" t="inlineStr">
        <is>
          <t>Short</t>
        </is>
      </c>
      <c r="G132" s="116" t="n">
        <v>1560000</v>
      </c>
      <c r="H132" s="117" t="n">
        <v>148.758652</v>
      </c>
      <c r="I132" s="117" t="n">
        <v>150.82</v>
      </c>
      <c r="J132" s="117" t="n">
        <v>419.70006</v>
      </c>
      <c r="K132" s="118" t="n"/>
    </row>
    <row r="133" ht="15" customHeight="1">
      <c r="D133" s="115" t="inlineStr">
        <is>
          <t>Edelweiss Arbitrage Fund</t>
        </is>
      </c>
      <c r="E133" s="115" t="inlineStr">
        <is>
          <t>Itc Ltd 28/10/2025</t>
        </is>
      </c>
      <c r="F133" s="115" t="inlineStr">
        <is>
          <t>Short</t>
        </is>
      </c>
      <c r="G133" s="116" t="n">
        <v>1752000</v>
      </c>
      <c r="H133" s="117" t="n">
        <v>406.745823</v>
      </c>
      <c r="I133" s="117" t="n">
        <v>404.4</v>
      </c>
      <c r="J133" s="117" t="n">
        <v>1266.05214</v>
      </c>
      <c r="K133" s="118" t="n"/>
    </row>
    <row r="134" ht="15" customHeight="1">
      <c r="D134" s="115" t="inlineStr">
        <is>
          <t>Edelweiss Arbitrage Fund</t>
        </is>
      </c>
      <c r="E134" s="115" t="inlineStr">
        <is>
          <t>L&amp;T Finance Ltd 28/10/2025</t>
        </is>
      </c>
      <c r="F134" s="115" t="inlineStr">
        <is>
          <t>Short</t>
        </is>
      </c>
      <c r="G134" s="116" t="n">
        <v>49082</v>
      </c>
      <c r="H134" s="117" t="n">
        <v>247.5991</v>
      </c>
      <c r="I134" s="117" t="n">
        <v>251.04</v>
      </c>
      <c r="J134" s="117" t="n">
        <v>24.9939287</v>
      </c>
      <c r="K134" s="118" t="n"/>
    </row>
    <row r="135" ht="15" customHeight="1">
      <c r="D135" s="115" t="inlineStr">
        <is>
          <t>Edelweiss Arbitrage Fund</t>
        </is>
      </c>
      <c r="E135" s="115" t="inlineStr">
        <is>
          <t>Laurus Labs Limited 28/10/2025</t>
        </is>
      </c>
      <c r="F135" s="115" t="inlineStr">
        <is>
          <t>Short</t>
        </is>
      </c>
      <c r="G135" s="116" t="n">
        <v>277100</v>
      </c>
      <c r="H135" s="117" t="n">
        <v>860.645068</v>
      </c>
      <c r="I135" s="117" t="n">
        <v>847.6</v>
      </c>
      <c r="J135" s="117" t="n">
        <v>514.2304033</v>
      </c>
      <c r="K135" s="118" t="n"/>
    </row>
    <row r="136" ht="15" customHeight="1">
      <c r="D136" s="115" t="inlineStr">
        <is>
          <t>Edelweiss Arbitrage Fund</t>
        </is>
      </c>
      <c r="E136" s="115" t="inlineStr">
        <is>
          <t>Lupin Ltd 28/10/2025</t>
        </is>
      </c>
      <c r="F136" s="115" t="inlineStr">
        <is>
          <t>Short</t>
        </is>
      </c>
      <c r="G136" s="116" t="n">
        <v>115600</v>
      </c>
      <c r="H136" s="117" t="n">
        <v>1976.111875</v>
      </c>
      <c r="I136" s="117" t="n">
        <v>1926.5</v>
      </c>
      <c r="J136" s="117" t="n">
        <v>402.333084</v>
      </c>
      <c r="K136" s="118" t="n"/>
    </row>
    <row r="137" ht="15" customHeight="1">
      <c r="D137" s="115" t="inlineStr">
        <is>
          <t>Edelweiss Arbitrage Fund</t>
        </is>
      </c>
      <c r="E137" s="115" t="inlineStr">
        <is>
          <t>Mahindra &amp; Mahindra Ltd 28/10/2025</t>
        </is>
      </c>
      <c r="F137" s="115" t="inlineStr">
        <is>
          <t>Short</t>
        </is>
      </c>
      <c r="G137" s="116" t="n">
        <v>322000</v>
      </c>
      <c r="H137" s="117" t="n">
        <v>3492.751513</v>
      </c>
      <c r="I137" s="117" t="n">
        <v>3452.4</v>
      </c>
      <c r="J137" s="117" t="n">
        <v>2103.53584</v>
      </c>
      <c r="K137" s="118" t="n"/>
    </row>
    <row r="138" ht="15" customHeight="1">
      <c r="D138" s="115" t="inlineStr">
        <is>
          <t>Edelweiss Arbitrage Fund</t>
        </is>
      </c>
      <c r="E138" s="115" t="inlineStr">
        <is>
          <t>Manappuram Finance Ltd 28/10/2025</t>
        </is>
      </c>
      <c r="F138" s="115" t="inlineStr">
        <is>
          <t>Short</t>
        </is>
      </c>
      <c r="G138" s="116" t="n">
        <v>1791000</v>
      </c>
      <c r="H138" s="117" t="n">
        <v>284.427609</v>
      </c>
      <c r="I138" s="117" t="n">
        <v>282.75</v>
      </c>
      <c r="J138" s="117" t="n">
        <v>1173.0109725</v>
      </c>
      <c r="K138" s="118" t="n"/>
    </row>
    <row r="139" ht="15" customHeight="1">
      <c r="D139" s="115" t="inlineStr">
        <is>
          <t>Edelweiss Arbitrage Fund</t>
        </is>
      </c>
      <c r="E139" s="115" t="inlineStr">
        <is>
          <t>Marico Ltd 28/10/2025</t>
        </is>
      </c>
      <c r="F139" s="115" t="inlineStr">
        <is>
          <t>Short</t>
        </is>
      </c>
      <c r="G139" s="116" t="n">
        <v>2233200</v>
      </c>
      <c r="H139" s="117" t="n">
        <v>705.789202</v>
      </c>
      <c r="I139" s="117" t="n">
        <v>702.55</v>
      </c>
      <c r="J139" s="117" t="n">
        <v>2770.535835</v>
      </c>
      <c r="K139" s="118" t="n"/>
    </row>
    <row r="140" ht="15" customHeight="1">
      <c r="D140" s="115" t="inlineStr">
        <is>
          <t>Edelweiss Arbitrage Fund</t>
        </is>
      </c>
      <c r="E140" s="115" t="inlineStr">
        <is>
          <t>Maruti Suzuki India Ltd 28/10/2025</t>
        </is>
      </c>
      <c r="F140" s="115" t="inlineStr">
        <is>
          <t>Short</t>
        </is>
      </c>
      <c r="G140" s="116" t="n">
        <v>75250</v>
      </c>
      <c r="H140" s="117" t="n">
        <v>16056.6193</v>
      </c>
      <c r="I140" s="117" t="n">
        <v>16109</v>
      </c>
      <c r="J140" s="117" t="n">
        <v>2135.4031125</v>
      </c>
      <c r="K140" s="118" t="n"/>
    </row>
    <row r="141" ht="15" customHeight="1">
      <c r="D141" s="115" t="inlineStr">
        <is>
          <t>Edelweiss Arbitrage Fund</t>
        </is>
      </c>
      <c r="E141" s="115" t="inlineStr">
        <is>
          <t>United Spirits Ltd 28/10/2025</t>
        </is>
      </c>
      <c r="F141" s="115" t="inlineStr">
        <is>
          <t>Short</t>
        </is>
      </c>
      <c r="G141" s="116" t="n">
        <v>346400</v>
      </c>
      <c r="H141" s="117" t="n">
        <v>1329.196374</v>
      </c>
      <c r="I141" s="117" t="n">
        <v>1336.3</v>
      </c>
      <c r="J141" s="117" t="n">
        <v>804.7530159999999</v>
      </c>
      <c r="K141" s="118" t="n"/>
    </row>
    <row r="142" ht="15" customHeight="1">
      <c r="D142" s="115" t="inlineStr">
        <is>
          <t>Edelweiss Arbitrage Fund</t>
        </is>
      </c>
      <c r="E142" s="115" t="inlineStr">
        <is>
          <t>Multi Commodity Exch 28/10/2025</t>
        </is>
      </c>
      <c r="F142" s="115" t="inlineStr">
        <is>
          <t>Short</t>
        </is>
      </c>
      <c r="G142" s="116" t="n">
        <v>209375</v>
      </c>
      <c r="H142" s="117" t="n">
        <v>7975.416692999999</v>
      </c>
      <c r="I142" s="117" t="n">
        <v>7848</v>
      </c>
      <c r="J142" s="117" t="n">
        <v>4076.9290625</v>
      </c>
      <c r="K142" s="118" t="n"/>
    </row>
    <row r="143" ht="15" customHeight="1">
      <c r="D143" s="115" t="inlineStr">
        <is>
          <t>Edelweiss Arbitrage Fund</t>
        </is>
      </c>
      <c r="E143" s="115" t="inlineStr">
        <is>
          <t>Max Financial Services Ltd 28/10/2025</t>
        </is>
      </c>
      <c r="F143" s="115" t="inlineStr">
        <is>
          <t>Short</t>
        </is>
      </c>
      <c r="G143" s="116" t="n">
        <v>15200</v>
      </c>
      <c r="H143" s="117" t="n">
        <v>1567.312472</v>
      </c>
      <c r="I143" s="117" t="n">
        <v>1584.1</v>
      </c>
      <c r="J143" s="117" t="n">
        <v>42.077476</v>
      </c>
      <c r="K143" s="118" t="n"/>
    </row>
    <row r="144" ht="15" customHeight="1">
      <c r="D144" s="115" t="inlineStr">
        <is>
          <t>Edelweiss Arbitrage Fund</t>
        </is>
      </c>
      <c r="E144" s="115" t="inlineStr">
        <is>
          <t>Samvardhana Motherson Int Ltd 28/10/2025</t>
        </is>
      </c>
      <c r="F144" s="115" t="inlineStr">
        <is>
          <t>Short</t>
        </is>
      </c>
      <c r="G144" s="116" t="n">
        <v>2091000</v>
      </c>
      <c r="H144" s="117" t="n">
        <v>106.198474</v>
      </c>
      <c r="I144" s="117" t="n">
        <v>106.35</v>
      </c>
      <c r="J144" s="117" t="n">
        <v>495.7185975</v>
      </c>
      <c r="K144" s="118" t="n"/>
    </row>
    <row r="145" ht="15" customHeight="1">
      <c r="D145" s="115" t="inlineStr">
        <is>
          <t>Edelweiss Arbitrage Fund</t>
        </is>
      </c>
      <c r="E145" s="115" t="inlineStr">
        <is>
          <t>Mphasis Ltd 28/10/2025</t>
        </is>
      </c>
      <c r="F145" s="115" t="inlineStr">
        <is>
          <t>Short</t>
        </is>
      </c>
      <c r="G145" s="116" t="n">
        <v>39600</v>
      </c>
      <c r="H145" s="117" t="n">
        <v>2682.3034</v>
      </c>
      <c r="I145" s="117" t="n">
        <v>2671.5</v>
      </c>
      <c r="J145" s="117" t="n">
        <v>218.165904</v>
      </c>
      <c r="K145" s="118" t="n"/>
    </row>
    <row r="146" ht="15" customHeight="1">
      <c r="D146" s="115" t="inlineStr">
        <is>
          <t>Edelweiss Arbitrage Fund</t>
        </is>
      </c>
      <c r="E146" s="115" t="inlineStr">
        <is>
          <t>Muthoot Finance Ltd 28/10/2025</t>
        </is>
      </c>
      <c r="F146" s="115" t="inlineStr">
        <is>
          <t>Short</t>
        </is>
      </c>
      <c r="G146" s="116" t="n">
        <v>29425</v>
      </c>
      <c r="H146" s="117" t="n">
        <v>3037.394357</v>
      </c>
      <c r="I146" s="117" t="n">
        <v>3089</v>
      </c>
      <c r="J146" s="117" t="n">
        <v>178.899292</v>
      </c>
      <c r="K146" s="118" t="n"/>
    </row>
    <row r="147" ht="15" customHeight="1">
      <c r="D147" s="115" t="inlineStr">
        <is>
          <t>Edelweiss Arbitrage Fund</t>
        </is>
      </c>
      <c r="E147" s="115" t="inlineStr">
        <is>
          <t>National Aluminium Co. Ltd 28/10/2025</t>
        </is>
      </c>
      <c r="F147" s="115" t="inlineStr">
        <is>
          <t>Short</t>
        </is>
      </c>
      <c r="G147" s="116" t="n">
        <v>1398750</v>
      </c>
      <c r="H147" s="117" t="n">
        <v>188.286852</v>
      </c>
      <c r="I147" s="117" t="n">
        <v>215.13</v>
      </c>
      <c r="J147" s="117" t="n">
        <v>810.9854587999999</v>
      </c>
      <c r="K147" s="118" t="n"/>
    </row>
    <row r="148" ht="15" customHeight="1">
      <c r="D148" s="115" t="inlineStr">
        <is>
          <t>Edelweiss Arbitrage Fund</t>
        </is>
      </c>
      <c r="E148" s="115" t="inlineStr">
        <is>
          <t>Info Edge (India) Limited 28/10/2025</t>
        </is>
      </c>
      <c r="F148" s="115" t="inlineStr">
        <is>
          <t>Short</t>
        </is>
      </c>
      <c r="G148" s="116" t="n">
        <v>181125</v>
      </c>
      <c r="H148" s="117" t="n">
        <v>1338.209115</v>
      </c>
      <c r="I148" s="117" t="n">
        <v>1317.4</v>
      </c>
      <c r="J148" s="117" t="n">
        <v>494.35533</v>
      </c>
      <c r="K148" s="118" t="n"/>
    </row>
    <row r="149" ht="15" customHeight="1">
      <c r="D149" s="115" t="inlineStr">
        <is>
          <t>Edelweiss Arbitrage Fund</t>
        </is>
      </c>
      <c r="E149" s="115" t="inlineStr">
        <is>
          <t>Nbcc India Ltd 28/10/2025</t>
        </is>
      </c>
      <c r="F149" s="115" t="inlineStr">
        <is>
          <t>Short</t>
        </is>
      </c>
      <c r="G149" s="116" t="n">
        <v>1540500</v>
      </c>
      <c r="H149" s="117" t="n">
        <v>110.140623</v>
      </c>
      <c r="I149" s="117" t="n">
        <v>107.61</v>
      </c>
      <c r="J149" s="117" t="n">
        <v>453.8313</v>
      </c>
      <c r="K149" s="118" t="n"/>
    </row>
    <row r="150" ht="15" customHeight="1">
      <c r="D150" s="115" t="inlineStr">
        <is>
          <t>Edelweiss Arbitrage Fund</t>
        </is>
      </c>
      <c r="E150" s="115" t="inlineStr">
        <is>
          <t>Ncc Ltd 28/10/2025</t>
        </is>
      </c>
      <c r="F150" s="115" t="inlineStr">
        <is>
          <t>Short</t>
        </is>
      </c>
      <c r="G150" s="116" t="n">
        <v>224100</v>
      </c>
      <c r="H150" s="117" t="n">
        <v>208.24911</v>
      </c>
      <c r="I150" s="117" t="n">
        <v>208.91</v>
      </c>
      <c r="J150" s="117" t="n">
        <v>115.4033204</v>
      </c>
      <c r="K150" s="118" t="n"/>
    </row>
    <row r="151" ht="15" customHeight="1">
      <c r="D151" s="115" t="inlineStr">
        <is>
          <t>Edelweiss Arbitrage Fund</t>
        </is>
      </c>
      <c r="E151" s="115" t="inlineStr">
        <is>
          <t>Nestle India Ltd 28/10/2025</t>
        </is>
      </c>
      <c r="F151" s="115" t="inlineStr">
        <is>
          <t>Short</t>
        </is>
      </c>
      <c r="G151" s="116" t="n">
        <v>452000</v>
      </c>
      <c r="H151" s="117" t="n">
        <v>1168.328271</v>
      </c>
      <c r="I151" s="117" t="n">
        <v>1161.7</v>
      </c>
      <c r="J151" s="117" t="n">
        <v>924.96376</v>
      </c>
      <c r="K151" s="118" t="n"/>
    </row>
    <row r="152" ht="15" customHeight="1">
      <c r="D152" s="115" t="inlineStr">
        <is>
          <t>Edelweiss Arbitrage Fund</t>
        </is>
      </c>
      <c r="E152" s="115" t="inlineStr">
        <is>
          <t>Nhpc Ltd 28/10/2025</t>
        </is>
      </c>
      <c r="F152" s="115" t="inlineStr">
        <is>
          <t>Short</t>
        </is>
      </c>
      <c r="G152" s="116" t="n">
        <v>192000</v>
      </c>
      <c r="H152" s="117" t="n">
        <v>88.02467</v>
      </c>
      <c r="I152" s="117" t="n">
        <v>86.84999999999999</v>
      </c>
      <c r="J152" s="117" t="n">
        <v>35.630112</v>
      </c>
      <c r="K152" s="118" t="n"/>
    </row>
    <row r="153" ht="15" customHeight="1">
      <c r="D153" s="115" t="inlineStr">
        <is>
          <t>Edelweiss Arbitrage Fund</t>
        </is>
      </c>
      <c r="E153" s="115" t="inlineStr">
        <is>
          <t>Nmdc Ltd 28/10/2025</t>
        </is>
      </c>
      <c r="F153" s="115" t="inlineStr">
        <is>
          <t>Short</t>
        </is>
      </c>
      <c r="G153" s="116" t="n">
        <v>17550000</v>
      </c>
      <c r="H153" s="117" t="n">
        <v>76.572249</v>
      </c>
      <c r="I153" s="117" t="n">
        <v>76.87</v>
      </c>
      <c r="J153" s="117" t="n">
        <v>3286.60605</v>
      </c>
      <c r="K153" s="118" t="n"/>
    </row>
    <row r="154" ht="15" customHeight="1">
      <c r="D154" s="115" t="inlineStr">
        <is>
          <t>Edelweiss Arbitrage Fund</t>
        </is>
      </c>
      <c r="E154" s="115" t="inlineStr">
        <is>
          <t>Ntpc Ltd 28/10/2025</t>
        </is>
      </c>
      <c r="F154" s="115" t="inlineStr">
        <is>
          <t>Short</t>
        </is>
      </c>
      <c r="G154" s="116" t="n">
        <v>3126000</v>
      </c>
      <c r="H154" s="117" t="n">
        <v>341.746896</v>
      </c>
      <c r="I154" s="117" t="n">
        <v>342.65</v>
      </c>
      <c r="J154" s="117" t="n">
        <v>1892.503845</v>
      </c>
      <c r="K154" s="118" t="n"/>
    </row>
    <row r="155" ht="15" customHeight="1">
      <c r="D155" s="115" t="inlineStr">
        <is>
          <t>Edelweiss Arbitrage Fund</t>
        </is>
      </c>
      <c r="E155" s="115" t="inlineStr">
        <is>
          <t>Oberoi Realty Ltd 28/10/2025</t>
        </is>
      </c>
      <c r="F155" s="115" t="inlineStr">
        <is>
          <t>Short</t>
        </is>
      </c>
      <c r="G155" s="116" t="n">
        <v>350</v>
      </c>
      <c r="H155" s="117" t="n">
        <v>1611.8</v>
      </c>
      <c r="I155" s="117" t="n">
        <v>1590.6</v>
      </c>
      <c r="J155" s="117" t="n">
        <v>1.1633948</v>
      </c>
      <c r="K155" s="118" t="n"/>
    </row>
    <row r="156" ht="15" customHeight="1">
      <c r="D156" s="115" t="inlineStr">
        <is>
          <t>Edelweiss Arbitrage Fund</t>
        </is>
      </c>
      <c r="E156" s="115" t="inlineStr">
        <is>
          <t>Oracle Financial Serv Soft Lt 28/10/2025</t>
        </is>
      </c>
      <c r="F156" s="115" t="inlineStr">
        <is>
          <t>Short</t>
        </is>
      </c>
      <c r="G156" s="116" t="n">
        <v>150</v>
      </c>
      <c r="H156" s="117" t="n">
        <v>8808.608067000001</v>
      </c>
      <c r="I156" s="117" t="n">
        <v>8435</v>
      </c>
      <c r="J156" s="117" t="n">
        <v>2.8205213</v>
      </c>
      <c r="K156" s="118" t="n"/>
    </row>
    <row r="157" ht="15" customHeight="1">
      <c r="D157" s="115" t="inlineStr">
        <is>
          <t>Edelweiss Arbitrage Fund</t>
        </is>
      </c>
      <c r="E157" s="115" t="inlineStr">
        <is>
          <t>Oil India Ltd 28/10/2025</t>
        </is>
      </c>
      <c r="F157" s="115" t="inlineStr">
        <is>
          <t>Short</t>
        </is>
      </c>
      <c r="G157" s="116" t="n">
        <v>7000</v>
      </c>
      <c r="H157" s="117" t="n">
        <v>414.05</v>
      </c>
      <c r="I157" s="117" t="n">
        <v>416.5</v>
      </c>
      <c r="J157" s="117" t="n">
        <v>6.9630225</v>
      </c>
      <c r="K157" s="118" t="n"/>
    </row>
    <row r="158" ht="15" customHeight="1">
      <c r="D158" s="115" t="inlineStr">
        <is>
          <t>Edelweiss Arbitrage Fund</t>
        </is>
      </c>
      <c r="E158" s="115" t="inlineStr">
        <is>
          <t>Petronet Lng Ltd 28/10/2025</t>
        </is>
      </c>
      <c r="F158" s="115" t="inlineStr">
        <is>
          <t>Short</t>
        </is>
      </c>
      <c r="G158" s="116" t="n">
        <v>1832400</v>
      </c>
      <c r="H158" s="117" t="n">
        <v>274.37795</v>
      </c>
      <c r="I158" s="117" t="n">
        <v>280.25</v>
      </c>
      <c r="J158" s="117" t="n">
        <v>940.2227640000001</v>
      </c>
      <c r="K158" s="118" t="n"/>
    </row>
    <row r="159" ht="15" customHeight="1">
      <c r="D159" s="115" t="inlineStr">
        <is>
          <t>Edelweiss Arbitrage Fund</t>
        </is>
      </c>
      <c r="E159" s="115" t="inlineStr">
        <is>
          <t>Pidilite Industries Ltd 28/10/2025</t>
        </is>
      </c>
      <c r="F159" s="115" t="inlineStr">
        <is>
          <t>Short</t>
        </is>
      </c>
      <c r="G159" s="116" t="n">
        <v>96000</v>
      </c>
      <c r="H159" s="117" t="n">
        <v>1501.28146</v>
      </c>
      <c r="I159" s="117" t="n">
        <v>1479.6</v>
      </c>
      <c r="J159" s="117" t="n">
        <v>250.00416</v>
      </c>
      <c r="K159" s="118" t="n"/>
    </row>
    <row r="160" ht="15" customHeight="1">
      <c r="D160" s="115" t="inlineStr">
        <is>
          <t>Edelweiss Arbitrage Fund</t>
        </is>
      </c>
      <c r="E160" s="115" t="inlineStr">
        <is>
          <t>Pi Industries Ltd 28/10/2025</t>
        </is>
      </c>
      <c r="F160" s="115" t="inlineStr">
        <is>
          <t>Short</t>
        </is>
      </c>
      <c r="G160" s="116" t="n">
        <v>175</v>
      </c>
      <c r="H160" s="117" t="n">
        <v>3627.4</v>
      </c>
      <c r="I160" s="117" t="n">
        <v>3527</v>
      </c>
      <c r="J160" s="117" t="n">
        <v>1.0846351</v>
      </c>
      <c r="K160" s="118" t="n"/>
    </row>
    <row r="161" ht="15" customHeight="1">
      <c r="D161" s="115" t="inlineStr">
        <is>
          <t>Edelweiss Arbitrage Fund</t>
        </is>
      </c>
      <c r="E161" s="115" t="inlineStr">
        <is>
          <t>Hfcl Ltd 28/10/2025</t>
        </is>
      </c>
      <c r="F161" s="115" t="inlineStr">
        <is>
          <t>Short</t>
        </is>
      </c>
      <c r="G161" s="116" t="n">
        <v>9281550</v>
      </c>
      <c r="H161" s="117" t="n">
        <v>74.722477</v>
      </c>
      <c r="I161" s="117" t="n">
        <v>73.23999999999999</v>
      </c>
      <c r="J161" s="117" t="n">
        <v>2189.229917</v>
      </c>
      <c r="K161" s="118" t="n"/>
    </row>
    <row r="162" ht="15" customHeight="1">
      <c r="D162" s="115" t="inlineStr">
        <is>
          <t>Edelweiss Arbitrage Fund</t>
        </is>
      </c>
      <c r="E162" s="115" t="inlineStr">
        <is>
          <t>Housing And Urban Dev Cor Ltd 28/10/2025</t>
        </is>
      </c>
      <c r="F162" s="115" t="inlineStr">
        <is>
          <t>Short</t>
        </is>
      </c>
      <c r="G162" s="116" t="n">
        <v>699300</v>
      </c>
      <c r="H162" s="117" t="n">
        <v>229.036482</v>
      </c>
      <c r="I162" s="117" t="n">
        <v>225.05</v>
      </c>
      <c r="J162" s="117" t="n">
        <v>427.5397823000001</v>
      </c>
      <c r="K162" s="118" t="n"/>
    </row>
    <row r="163" ht="15" customHeight="1">
      <c r="D163" s="115" t="inlineStr">
        <is>
          <t>Edelweiss Arbitrage Fund</t>
        </is>
      </c>
      <c r="E163" s="115" t="inlineStr">
        <is>
          <t>Life Insurance Corp Of India 28/10/2025</t>
        </is>
      </c>
      <c r="F163" s="115" t="inlineStr">
        <is>
          <t>Short</t>
        </is>
      </c>
      <c r="G163" s="116" t="n">
        <v>9100</v>
      </c>
      <c r="H163" s="117" t="n">
        <v>905.6692</v>
      </c>
      <c r="I163" s="117" t="n">
        <v>907.25</v>
      </c>
      <c r="J163" s="117" t="n">
        <v>14.8159603</v>
      </c>
      <c r="K163" s="118" t="n"/>
    </row>
    <row r="164" ht="15" customHeight="1">
      <c r="D164" s="115" t="inlineStr">
        <is>
          <t>Edelweiss Arbitrage Fund</t>
        </is>
      </c>
      <c r="E164" s="115" t="inlineStr">
        <is>
          <t>Lodha Developers Ltd 28/10/2025</t>
        </is>
      </c>
      <c r="F164" s="115" t="inlineStr">
        <is>
          <t>Short</t>
        </is>
      </c>
      <c r="G164" s="116" t="n">
        <v>260100</v>
      </c>
      <c r="H164" s="117" t="n">
        <v>1171.859114</v>
      </c>
      <c r="I164" s="117" t="n">
        <v>1143.9</v>
      </c>
      <c r="J164" s="117" t="n">
        <v>752.888061</v>
      </c>
      <c r="K164" s="118" t="n"/>
    </row>
    <row r="165" ht="15" customHeight="1">
      <c r="D165" s="115" t="inlineStr">
        <is>
          <t>Edelweiss Arbitrage Fund</t>
        </is>
      </c>
      <c r="E165" s="115" t="inlineStr">
        <is>
          <t>Prestige Estates Project 28/10/2025</t>
        </is>
      </c>
      <c r="F165" s="115" t="inlineStr">
        <is>
          <t>Short</t>
        </is>
      </c>
      <c r="G165" s="116" t="n">
        <v>192150</v>
      </c>
      <c r="H165" s="117" t="n">
        <v>1564.106321</v>
      </c>
      <c r="I165" s="117" t="n">
        <v>1518.5</v>
      </c>
      <c r="J165" s="117" t="n">
        <v>724.6207079999999</v>
      </c>
      <c r="K165" s="118" t="n"/>
    </row>
    <row r="166" ht="15" customHeight="1">
      <c r="D166" s="115" t="inlineStr">
        <is>
          <t>Edelweiss Arbitrage Fund</t>
        </is>
      </c>
      <c r="E166" s="115" t="inlineStr">
        <is>
          <t>Supreme Industries Ltd 28/10/2025</t>
        </is>
      </c>
      <c r="F166" s="115" t="inlineStr">
        <is>
          <t>Short</t>
        </is>
      </c>
      <c r="G166" s="116" t="n">
        <v>11900</v>
      </c>
      <c r="H166" s="117" t="n">
        <v>4407.479413</v>
      </c>
      <c r="I166" s="117" t="n">
        <v>4238.9</v>
      </c>
      <c r="J166" s="117" t="n">
        <v>112.457261</v>
      </c>
      <c r="K166" s="118" t="n"/>
    </row>
    <row r="167" ht="15" customHeight="1">
      <c r="D167" s="115" t="inlineStr">
        <is>
          <t>Edelweiss Arbitrage Fund</t>
        </is>
      </c>
      <c r="E167" s="115" t="inlineStr">
        <is>
          <t>Jio Financial Services Ltd. 28/10/2025</t>
        </is>
      </c>
      <c r="F167" s="115" t="inlineStr">
        <is>
          <t>Short</t>
        </is>
      </c>
      <c r="G167" s="116" t="n">
        <v>3106700</v>
      </c>
      <c r="H167" s="117" t="n">
        <v>304.972785</v>
      </c>
      <c r="I167" s="117" t="n">
        <v>295.15</v>
      </c>
      <c r="J167" s="117" t="n">
        <v>1820.2310635</v>
      </c>
      <c r="K167" s="118" t="n"/>
    </row>
    <row r="168" ht="15" customHeight="1">
      <c r="D168" s="115" t="inlineStr">
        <is>
          <t>Edelweiss Arbitrage Fund</t>
        </is>
      </c>
      <c r="E168" s="115" t="inlineStr">
        <is>
          <t>Delhivery Ltd. 28/10/2025</t>
        </is>
      </c>
      <c r="F168" s="115" t="inlineStr">
        <is>
          <t>Short</t>
        </is>
      </c>
      <c r="G168" s="116" t="n">
        <v>643249.9999999999</v>
      </c>
      <c r="H168" s="117" t="n">
        <v>451.01418</v>
      </c>
      <c r="I168" s="117" t="n">
        <v>453.45</v>
      </c>
      <c r="J168" s="117" t="n">
        <v>609.299265</v>
      </c>
      <c r="K168" s="118" t="n"/>
    </row>
    <row r="169" ht="15" customHeight="1">
      <c r="D169" s="115" t="inlineStr">
        <is>
          <t>Edelweiss Arbitrage Fund</t>
        </is>
      </c>
      <c r="E169" s="115" t="inlineStr">
        <is>
          <t>Sona Blw Precision Forg Ltd 28/10/2025</t>
        </is>
      </c>
      <c r="F169" s="115" t="inlineStr">
        <is>
          <t>Short</t>
        </is>
      </c>
      <c r="G169" s="116" t="n">
        <v>749700</v>
      </c>
      <c r="H169" s="117" t="n">
        <v>413.779789</v>
      </c>
      <c r="I169" s="117" t="n">
        <v>413.65</v>
      </c>
      <c r="J169" s="117" t="n">
        <v>660.8099453</v>
      </c>
      <c r="K169" s="118" t="n"/>
    </row>
    <row r="170" ht="15" customHeight="1">
      <c r="D170" s="115" t="inlineStr">
        <is>
          <t>Edelweiss Arbitrage Fund</t>
        </is>
      </c>
      <c r="E170" s="115" t="inlineStr">
        <is>
          <t>Indian Railway Fin Corp 28/10/2025</t>
        </is>
      </c>
      <c r="F170" s="115" t="inlineStr">
        <is>
          <t>Short</t>
        </is>
      </c>
      <c r="G170" s="116" t="n">
        <v>59500</v>
      </c>
      <c r="H170" s="117" t="n">
        <v>125.1179</v>
      </c>
      <c r="I170" s="117" t="n">
        <v>124.22</v>
      </c>
      <c r="J170" s="117" t="n">
        <v>18.6497693</v>
      </c>
      <c r="K170" s="118" t="n"/>
    </row>
    <row r="171" ht="15" customHeight="1">
      <c r="D171" s="115" t="inlineStr">
        <is>
          <t>Edelweiss Arbitrage Fund</t>
        </is>
      </c>
      <c r="E171" s="115" t="inlineStr">
        <is>
          <t>Adani Green Energy Ltd 28/10/2025</t>
        </is>
      </c>
      <c r="F171" s="115" t="inlineStr">
        <is>
          <t>Short</t>
        </is>
      </c>
      <c r="G171" s="116" t="n">
        <v>1284600</v>
      </c>
      <c r="H171" s="117" t="n">
        <v>1076.18916</v>
      </c>
      <c r="I171" s="117" t="n">
        <v>1034.75</v>
      </c>
      <c r="J171" s="117" t="n">
        <v>4013.854737</v>
      </c>
      <c r="K171" s="118" t="n"/>
    </row>
    <row r="172" ht="15" customHeight="1">
      <c r="D172" s="115" t="inlineStr">
        <is>
          <t>Edelweiss Arbitrage Fund</t>
        </is>
      </c>
      <c r="E172" s="115" t="inlineStr">
        <is>
          <t>Kei Industries Ltd 28/10/2025</t>
        </is>
      </c>
      <c r="F172" s="115" t="inlineStr">
        <is>
          <t>Short</t>
        </is>
      </c>
      <c r="G172" s="116" t="n">
        <v>10500</v>
      </c>
      <c r="H172" s="117" t="n">
        <v>4041.073373</v>
      </c>
      <c r="I172" s="117" t="n">
        <v>4084.7</v>
      </c>
      <c r="J172" s="117" t="n">
        <v>108.6352575</v>
      </c>
      <c r="K172" s="118" t="n"/>
    </row>
    <row r="173" ht="15" customHeight="1">
      <c r="D173" s="115" t="inlineStr">
        <is>
          <t>Edelweiss Arbitrage Fund</t>
        </is>
      </c>
      <c r="E173" s="115" t="inlineStr">
        <is>
          <t>Solar Industries India Ltd 28/10/2025</t>
        </is>
      </c>
      <c r="F173" s="115" t="inlineStr">
        <is>
          <t>Short</t>
        </is>
      </c>
      <c r="G173" s="116" t="n">
        <v>45150</v>
      </c>
      <c r="H173" s="117" t="n">
        <v>13590.770731</v>
      </c>
      <c r="I173" s="117" t="n">
        <v>13429</v>
      </c>
      <c r="J173" s="117" t="n">
        <v>1351.9738575</v>
      </c>
      <c r="K173" s="118" t="n"/>
    </row>
    <row r="174" ht="15" customHeight="1">
      <c r="D174" s="115" t="inlineStr">
        <is>
          <t>Edelweiss Arbitrage Fund</t>
        </is>
      </c>
      <c r="E174" s="115" t="inlineStr">
        <is>
          <t>The Phoenix Mills Ltd 28/10/2025</t>
        </is>
      </c>
      <c r="F174" s="115" t="inlineStr">
        <is>
          <t>Short</t>
        </is>
      </c>
      <c r="G174" s="116" t="n">
        <v>92400</v>
      </c>
      <c r="H174" s="117" t="n">
        <v>1571.409813</v>
      </c>
      <c r="I174" s="117" t="n">
        <v>1566</v>
      </c>
      <c r="J174" s="117" t="n">
        <v>340.095294</v>
      </c>
      <c r="K174" s="118" t="n"/>
    </row>
    <row r="175" ht="15" customHeight="1">
      <c r="D175" s="115" t="inlineStr">
        <is>
          <t>Edelweiss Arbitrage Fund</t>
        </is>
      </c>
      <c r="E175" s="115" t="inlineStr">
        <is>
          <t>Iifl Finance Ltd 28/10/2025</t>
        </is>
      </c>
      <c r="F175" s="115" t="inlineStr">
        <is>
          <t>Short</t>
        </is>
      </c>
      <c r="G175" s="116" t="n">
        <v>1725900</v>
      </c>
      <c r="H175" s="117" t="n">
        <v>439.41035</v>
      </c>
      <c r="I175" s="117" t="n">
        <v>454.9</v>
      </c>
      <c r="J175" s="117" t="n">
        <v>2062.0966905</v>
      </c>
      <c r="K175" s="118" t="n"/>
    </row>
    <row r="176" ht="15" customHeight="1">
      <c r="D176" s="115" t="inlineStr">
        <is>
          <t>Edelweiss Arbitrage Fund</t>
        </is>
      </c>
      <c r="E176" s="115" t="inlineStr">
        <is>
          <t>Patanjali Foods Ltd 28/10/2025</t>
        </is>
      </c>
      <c r="F176" s="115" t="inlineStr">
        <is>
          <t>Short</t>
        </is>
      </c>
      <c r="G176" s="116" t="n">
        <v>1036800</v>
      </c>
      <c r="H176" s="117" t="n">
        <v>602.2049019999999</v>
      </c>
      <c r="I176" s="117" t="n">
        <v>579</v>
      </c>
      <c r="J176" s="117" t="n">
        <v>1174.010112</v>
      </c>
      <c r="K176" s="118" t="n"/>
    </row>
    <row r="177" ht="15" customHeight="1">
      <c r="D177" s="115" t="inlineStr">
        <is>
          <t>Edelweiss Arbitrage Fund</t>
        </is>
      </c>
      <c r="E177" s="115" t="inlineStr">
        <is>
          <t>Kaynes Technology India Ltd 28/10/2025</t>
        </is>
      </c>
      <c r="F177" s="115" t="inlineStr">
        <is>
          <t>Short</t>
        </is>
      </c>
      <c r="G177" s="116" t="n">
        <v>6400</v>
      </c>
      <c r="H177" s="117" t="n">
        <v>7195.24518</v>
      </c>
      <c r="I177" s="117" t="n">
        <v>7101</v>
      </c>
      <c r="J177" s="117" t="n">
        <v>129.1848</v>
      </c>
      <c r="K177" s="118" t="n"/>
    </row>
    <row r="178" ht="15" customHeight="1">
      <c r="D178" s="115" t="inlineStr">
        <is>
          <t>Edelweiss Arbitrage Fund</t>
        </is>
      </c>
      <c r="E178" s="115" t="inlineStr">
        <is>
          <t>Fortis Healthcare Ltd 28/10/2025</t>
        </is>
      </c>
      <c r="F178" s="115" t="inlineStr">
        <is>
          <t>Short</t>
        </is>
      </c>
      <c r="G178" s="116" t="n">
        <v>85250</v>
      </c>
      <c r="H178" s="117" t="n">
        <v>955.4695</v>
      </c>
      <c r="I178" s="117" t="n">
        <v>973.65</v>
      </c>
      <c r="J178" s="117" t="n">
        <v>162.0152806</v>
      </c>
      <c r="K178" s="118" t="n"/>
    </row>
    <row r="179" ht="15" customHeight="1">
      <c r="D179" s="115" t="inlineStr">
        <is>
          <t>Edelweiss Arbitrage Fund</t>
        </is>
      </c>
      <c r="E179" s="115" t="inlineStr">
        <is>
          <t>Piramal Pharma Ltd 28/10/2025</t>
        </is>
      </c>
      <c r="F179" s="115" t="inlineStr">
        <is>
          <t>Short</t>
        </is>
      </c>
      <c r="G179" s="116" t="n">
        <v>42500</v>
      </c>
      <c r="H179" s="117" t="n">
        <v>201.192912</v>
      </c>
      <c r="I179" s="117" t="n">
        <v>191.87</v>
      </c>
      <c r="J179" s="117" t="n">
        <v>20.1719663</v>
      </c>
      <c r="K179" s="118" t="n"/>
    </row>
    <row r="180" ht="15" customHeight="1">
      <c r="D180" s="115" t="inlineStr">
        <is>
          <t>Edelweiss Arbitrage Fund</t>
        </is>
      </c>
      <c r="E180" s="115" t="inlineStr">
        <is>
          <t>Uno Minda Ltd 28/10/2025</t>
        </is>
      </c>
      <c r="F180" s="115" t="inlineStr">
        <is>
          <t>Short</t>
        </is>
      </c>
      <c r="G180" s="116" t="n">
        <v>550</v>
      </c>
      <c r="H180" s="117" t="n">
        <v>1286.6</v>
      </c>
      <c r="I180" s="117" t="n">
        <v>1302.9</v>
      </c>
      <c r="J180" s="117" t="n">
        <v>1.5752358</v>
      </c>
      <c r="K180" s="118" t="n"/>
    </row>
    <row r="181" ht="15" customHeight="1">
      <c r="D181" s="115" t="inlineStr">
        <is>
          <t>Edelweiss Arbitrage Fund</t>
        </is>
      </c>
      <c r="E181" s="115" t="inlineStr">
        <is>
          <t>Inox Wind Ltd 28/10/2025</t>
        </is>
      </c>
      <c r="F181" s="115" t="inlineStr">
        <is>
          <t>Short</t>
        </is>
      </c>
      <c r="G181" s="116" t="n">
        <v>1014320</v>
      </c>
      <c r="H181" s="117" t="n">
        <v>143.106591</v>
      </c>
      <c r="I181" s="117" t="n">
        <v>141.15</v>
      </c>
      <c r="J181" s="117" t="n">
        <v>413.956671</v>
      </c>
      <c r="K181" s="118" t="n"/>
    </row>
    <row r="182" ht="15" customHeight="1">
      <c r="D182" s="115" t="inlineStr">
        <is>
          <t>Edelweiss Arbitrage Fund</t>
        </is>
      </c>
      <c r="E182" s="115" t="inlineStr">
        <is>
          <t>Bharat Dynamics Limited 28/10/2025</t>
        </is>
      </c>
      <c r="F182" s="115" t="inlineStr">
        <is>
          <t>Short</t>
        </is>
      </c>
      <c r="G182" s="116" t="n">
        <v>96850</v>
      </c>
      <c r="H182" s="117" t="n">
        <v>1504.648652</v>
      </c>
      <c r="I182" s="117" t="n">
        <v>1502</v>
      </c>
      <c r="J182" s="117" t="n">
        <v>400.4694233</v>
      </c>
      <c r="K182" s="118" t="n"/>
    </row>
    <row r="183" ht="15" customHeight="1">
      <c r="D183" s="115" t="inlineStr">
        <is>
          <t>Edelweiss Arbitrage Fund</t>
        </is>
      </c>
      <c r="E183" s="115" t="inlineStr">
        <is>
          <t>360 One Wam Limited 28/10/2025</t>
        </is>
      </c>
      <c r="F183" s="115" t="inlineStr">
        <is>
          <t>Short</t>
        </is>
      </c>
      <c r="G183" s="116" t="n">
        <v>116000</v>
      </c>
      <c r="H183" s="117" t="n">
        <v>1043.459045</v>
      </c>
      <c r="I183" s="117" t="n">
        <v>1025.6</v>
      </c>
      <c r="J183" s="117" t="n">
        <v>291.38504</v>
      </c>
      <c r="K183" s="118" t="n"/>
    </row>
    <row r="184" ht="15" customHeight="1">
      <c r="D184" s="115" t="inlineStr">
        <is>
          <t>Edelweiss Arbitrage Fund</t>
        </is>
      </c>
      <c r="E184" s="115" t="inlineStr">
        <is>
          <t>Amber Enterprises India Ltd 28/10/2025</t>
        </is>
      </c>
      <c r="F184" s="115" t="inlineStr">
        <is>
          <t>Short</t>
        </is>
      </c>
      <c r="G184" s="116" t="n">
        <v>500</v>
      </c>
      <c r="H184" s="117" t="n">
        <v>8339.1</v>
      </c>
      <c r="I184" s="117" t="n">
        <v>7982.5</v>
      </c>
      <c r="J184" s="117" t="n">
        <v>11.6459125</v>
      </c>
      <c r="K184" s="118" t="n"/>
    </row>
    <row r="185" ht="15" customHeight="1">
      <c r="D185" s="115" t="inlineStr">
        <is>
          <t>Edelweiss Arbitrage Fund</t>
        </is>
      </c>
      <c r="E185" s="115" t="inlineStr">
        <is>
          <t>Mankind Pharma Ltd. 28/10/2025</t>
        </is>
      </c>
      <c r="F185" s="115" t="inlineStr">
        <is>
          <t>Short</t>
        </is>
      </c>
      <c r="G185" s="116" t="n">
        <v>20250</v>
      </c>
      <c r="H185" s="117" t="n">
        <v>2570.85344</v>
      </c>
      <c r="I185" s="117" t="n">
        <v>2452.1</v>
      </c>
      <c r="J185" s="117" t="n">
        <v>96.01324879999999</v>
      </c>
      <c r="K185" s="118" t="n"/>
    </row>
    <row r="186" ht="15" customHeight="1">
      <c r="D186" s="115" t="inlineStr">
        <is>
          <t>Edelweiss Balanced Advantage Fund</t>
        </is>
      </c>
      <c r="E186" s="115" t="inlineStr">
        <is>
          <t>Federal Bank Ltd 28/10/2025</t>
        </is>
      </c>
      <c r="F186" s="115" t="inlineStr">
        <is>
          <t>Short</t>
        </is>
      </c>
      <c r="G186" s="116" t="n">
        <v>1145000</v>
      </c>
      <c r="H186" s="117" t="n">
        <v>193.8875</v>
      </c>
      <c r="I186" s="117" t="n">
        <v>193.92</v>
      </c>
      <c r="J186" s="117" t="n">
        <v>386.4339023000001</v>
      </c>
      <c r="K186" s="118" t="n"/>
    </row>
    <row r="187" ht="15" customHeight="1">
      <c r="D187" s="115" t="inlineStr">
        <is>
          <t>Edelweiss Balanced Advantage Fund</t>
        </is>
      </c>
      <c r="E187" s="115" t="inlineStr">
        <is>
          <t>Cipla Ltd 28/10/2025</t>
        </is>
      </c>
      <c r="F187" s="115" t="inlineStr">
        <is>
          <t>Short</t>
        </is>
      </c>
      <c r="G187" s="116" t="n">
        <v>93750</v>
      </c>
      <c r="H187" s="117" t="n">
        <v>1511.6388</v>
      </c>
      <c r="I187" s="117" t="n">
        <v>1512.8</v>
      </c>
      <c r="J187" s="123" t="n">
        <v>247.6785938</v>
      </c>
      <c r="K187" s="118" t="n"/>
    </row>
    <row r="188" ht="15" customHeight="1">
      <c r="D188" s="115" t="inlineStr">
        <is>
          <t>Edelweiss Balanced Advantage Fund</t>
        </is>
      </c>
      <c r="E188" s="115" t="inlineStr">
        <is>
          <t>Jsw Energy Ltd 28/10/2025</t>
        </is>
      </c>
      <c r="F188" s="115" t="inlineStr">
        <is>
          <t>Short</t>
        </is>
      </c>
      <c r="G188" s="116" t="n">
        <v>383000</v>
      </c>
      <c r="H188" s="117" t="n">
        <v>534.0954</v>
      </c>
      <c r="I188" s="117" t="n">
        <v>533.45</v>
      </c>
      <c r="J188" s="117" t="n">
        <v>489.0900425</v>
      </c>
      <c r="K188" s="118" t="n"/>
    </row>
    <row r="189" ht="15" customHeight="1">
      <c r="D189" s="115" t="inlineStr">
        <is>
          <t>Edelweiss Equity Savings Fund</t>
        </is>
      </c>
      <c r="E189" s="115" t="inlineStr">
        <is>
          <t>Ongc Ltd 28/10/2025</t>
        </is>
      </c>
      <c r="F189" s="115" t="inlineStr">
        <is>
          <t>Short</t>
        </is>
      </c>
      <c r="G189" s="116" t="n">
        <v>22500</v>
      </c>
      <c r="H189" s="117" t="n">
        <v>241.633</v>
      </c>
      <c r="I189" s="117" t="n">
        <v>240.72</v>
      </c>
      <c r="J189" s="117" t="n">
        <v>9.839733799999999</v>
      </c>
      <c r="K189" s="118" t="n"/>
    </row>
    <row r="190" ht="15" customHeight="1">
      <c r="D190" s="115" t="inlineStr">
        <is>
          <t>Edelweiss Equity Savings Fund</t>
        </is>
      </c>
      <c r="E190" s="115" t="inlineStr">
        <is>
          <t>Power Finance Corporation Ltd 28/10/2025</t>
        </is>
      </c>
      <c r="F190" s="115" t="inlineStr">
        <is>
          <t>Short</t>
        </is>
      </c>
      <c r="G190" s="116" t="n">
        <v>45500</v>
      </c>
      <c r="H190" s="117" t="n">
        <v>409.1428</v>
      </c>
      <c r="I190" s="117" t="n">
        <v>412.25</v>
      </c>
      <c r="J190" s="117" t="n">
        <v>44.056285</v>
      </c>
      <c r="K190" s="118" t="n"/>
    </row>
    <row r="191" ht="15" customHeight="1">
      <c r="D191" s="115" t="inlineStr">
        <is>
          <t>Edelweiss Equity Savings Fund</t>
        </is>
      </c>
      <c r="E191" s="115" t="inlineStr">
        <is>
          <t>Upl Ltd 28/10/2025</t>
        </is>
      </c>
      <c r="F191" s="115" t="inlineStr">
        <is>
          <t>Short</t>
        </is>
      </c>
      <c r="G191" s="116" t="n">
        <v>489155.0000000001</v>
      </c>
      <c r="H191" s="117" t="n">
        <v>656.943294</v>
      </c>
      <c r="I191" s="117" t="n">
        <v>660.4</v>
      </c>
      <c r="J191" s="117" t="n">
        <v>605.736534</v>
      </c>
      <c r="K191" s="118" t="n"/>
    </row>
    <row r="192" ht="15" customHeight="1">
      <c r="D192" s="115" t="inlineStr">
        <is>
          <t>Edelweiss Equity Savings Fund</t>
        </is>
      </c>
      <c r="E192" s="115" t="inlineStr">
        <is>
          <t>Vedanta Ltd 28/10/2025</t>
        </is>
      </c>
      <c r="F192" s="115" t="inlineStr">
        <is>
          <t>Short</t>
        </is>
      </c>
      <c r="G192" s="116" t="n">
        <v>94300</v>
      </c>
      <c r="H192" s="117" t="n">
        <v>460.581688</v>
      </c>
      <c r="I192" s="117" t="n">
        <v>469.1</v>
      </c>
      <c r="J192" s="117" t="n">
        <v>89.036174</v>
      </c>
      <c r="K192" s="118" t="n"/>
    </row>
    <row r="193" ht="15" customHeight="1">
      <c r="D193" s="115" t="inlineStr">
        <is>
          <t>Edelweiss Equity Savings Fund</t>
        </is>
      </c>
      <c r="E193" s="115" t="inlineStr">
        <is>
          <t>Tata Motors Ltd 28/10/2025</t>
        </is>
      </c>
      <c r="F193" s="115" t="inlineStr">
        <is>
          <t>Short</t>
        </is>
      </c>
      <c r="G193" s="116" t="n">
        <v>64000</v>
      </c>
      <c r="H193" s="117" t="n">
        <v>683.2593000000001</v>
      </c>
      <c r="I193" s="117" t="n">
        <v>683.3</v>
      </c>
      <c r="J193" s="117" t="n">
        <v>83.07504</v>
      </c>
      <c r="K193" s="118" t="n"/>
    </row>
    <row r="194" ht="15" customHeight="1">
      <c r="D194" s="115" t="inlineStr">
        <is>
          <t>Edelweiss Equity Savings Fund</t>
        </is>
      </c>
      <c r="E194" s="115" t="inlineStr">
        <is>
          <t>Varun Beverages Ltd. 28/10/2025</t>
        </is>
      </c>
      <c r="F194" s="115" t="inlineStr">
        <is>
          <t>Short</t>
        </is>
      </c>
      <c r="G194" s="116" t="n">
        <v>15375</v>
      </c>
      <c r="H194" s="117" t="n">
        <v>452.66662</v>
      </c>
      <c r="I194" s="117" t="n">
        <v>446.95</v>
      </c>
      <c r="J194" s="117" t="n">
        <v>14.4960113</v>
      </c>
      <c r="K194" s="118" t="n"/>
    </row>
    <row r="195" ht="15" customHeight="1">
      <c r="D195" s="115" t="inlineStr">
        <is>
          <t>Edelweiss Equity Savings Fund</t>
        </is>
      </c>
      <c r="E195" s="115" t="inlineStr">
        <is>
          <t>Sun Pharma Ind Ltd 28/10/2025</t>
        </is>
      </c>
      <c r="F195" s="115" t="inlineStr">
        <is>
          <t>Short</t>
        </is>
      </c>
      <c r="G195" s="116" t="n">
        <v>2800</v>
      </c>
      <c r="H195" s="117" t="n">
        <v>1612.862489</v>
      </c>
      <c r="I195" s="117" t="n">
        <v>1605.6</v>
      </c>
      <c r="J195" s="117" t="n">
        <v>7.901446</v>
      </c>
      <c r="K195" s="118" t="n"/>
    </row>
    <row r="196" ht="15" customHeight="1">
      <c r="D196" s="115" t="inlineStr">
        <is>
          <t>Edelweiss Equity Savings Fund</t>
        </is>
      </c>
      <c r="E196" s="115" t="inlineStr">
        <is>
          <t>Tube Investments Of India Ltd 28/10/2025</t>
        </is>
      </c>
      <c r="F196" s="115" t="inlineStr">
        <is>
          <t>Short</t>
        </is>
      </c>
      <c r="G196" s="116" t="n">
        <v>3000</v>
      </c>
      <c r="H196" s="117" t="n">
        <v>3191.7466</v>
      </c>
      <c r="I196" s="117" t="n">
        <v>3118.8</v>
      </c>
      <c r="J196" s="117" t="n">
        <v>21.33861</v>
      </c>
      <c r="K196" s="118" t="n"/>
    </row>
    <row r="197" ht="15" customHeight="1">
      <c r="D197" s="115" t="inlineStr">
        <is>
          <t>Edelweiss Equity Savings Fund</t>
        </is>
      </c>
      <c r="E197" s="115" t="inlineStr">
        <is>
          <t>Kalyan Jewellers India Ltd. 28/10/2025</t>
        </is>
      </c>
      <c r="F197" s="115" t="inlineStr">
        <is>
          <t>Short</t>
        </is>
      </c>
      <c r="G197" s="116" t="n">
        <v>4700</v>
      </c>
      <c r="H197" s="117" t="n">
        <v>458.925</v>
      </c>
      <c r="I197" s="117" t="n">
        <v>457.9</v>
      </c>
      <c r="J197" s="117" t="n">
        <v>6.031956500000001</v>
      </c>
      <c r="K197" s="118" t="n"/>
    </row>
    <row r="198" ht="15" customHeight="1">
      <c r="D198" s="115" t="inlineStr">
        <is>
          <t>Edelweiss Equity Savings Fund</t>
        </is>
      </c>
      <c r="E198" s="115" t="inlineStr">
        <is>
          <t>Max Healthcare Institute Ltd 28/10/2025</t>
        </is>
      </c>
      <c r="F198" s="115" t="inlineStr">
        <is>
          <t>Short</t>
        </is>
      </c>
      <c r="G198" s="116" t="n">
        <v>39900</v>
      </c>
      <c r="H198" s="117" t="n">
        <v>1135.573629</v>
      </c>
      <c r="I198" s="117" t="n">
        <v>1122.3</v>
      </c>
      <c r="J198" s="117" t="n">
        <v>96.4620405</v>
      </c>
      <c r="K198" s="118" t="n"/>
    </row>
    <row r="199" ht="15" customHeight="1">
      <c r="D199" s="115" t="inlineStr">
        <is>
          <t>Edelweiss Equity Savings Fund</t>
        </is>
      </c>
      <c r="E199" s="115" t="inlineStr">
        <is>
          <t>Cyient Ltd 28/10/2025</t>
        </is>
      </c>
      <c r="F199" s="115" t="inlineStr">
        <is>
          <t>Short</t>
        </is>
      </c>
      <c r="G199" s="116" t="n">
        <v>5525</v>
      </c>
      <c r="H199" s="117" t="n">
        <v>1166.3384</v>
      </c>
      <c r="I199" s="117" t="n">
        <v>1150.7</v>
      </c>
      <c r="J199" s="117" t="n">
        <v>15.0015905</v>
      </c>
      <c r="K199" s="118" t="n"/>
    </row>
    <row r="200" ht="15" customHeight="1">
      <c r="D200" s="115" t="inlineStr">
        <is>
          <t>Edelweiss Equity Savings Fund</t>
        </is>
      </c>
      <c r="E200" s="115" t="inlineStr">
        <is>
          <t>Computer Age Manage Serv Ltd. 28/10/2025</t>
        </is>
      </c>
      <c r="F200" s="115" t="inlineStr">
        <is>
          <t>Short</t>
        </is>
      </c>
      <c r="G200" s="116" t="n">
        <v>5100</v>
      </c>
      <c r="H200" s="117" t="n">
        <v>3846.355812</v>
      </c>
      <c r="I200" s="117" t="n">
        <v>3783.8</v>
      </c>
      <c r="J200" s="117" t="n">
        <v>44.208789</v>
      </c>
      <c r="K200" s="118" t="n"/>
    </row>
    <row r="201" ht="15" customHeight="1">
      <c r="D201" s="115" t="inlineStr">
        <is>
          <t>Edelweiss Equity Savings Fund</t>
        </is>
      </c>
      <c r="E201" s="115" t="inlineStr">
        <is>
          <t>Ultratech Cement Ltd 28/10/2025</t>
        </is>
      </c>
      <c r="F201" s="115" t="inlineStr">
        <is>
          <t>Short</t>
        </is>
      </c>
      <c r="G201" s="116" t="n">
        <v>4100</v>
      </c>
      <c r="H201" s="117" t="n">
        <v>12172.182927</v>
      </c>
      <c r="I201" s="117" t="n">
        <v>12283</v>
      </c>
      <c r="J201" s="117" t="n">
        <v>87.656565</v>
      </c>
      <c r="K201" s="118" t="n"/>
    </row>
    <row r="202" ht="15" customHeight="1">
      <c r="D202" s="115" t="inlineStr">
        <is>
          <t>Edelweiss Equity Savings Fund</t>
        </is>
      </c>
      <c r="E202" s="115" t="inlineStr">
        <is>
          <t>Tvs Motor Company Ltd 28/10/2025</t>
        </is>
      </c>
      <c r="F202" s="115" t="inlineStr">
        <is>
          <t>Short</t>
        </is>
      </c>
      <c r="G202" s="116" t="n">
        <v>1050</v>
      </c>
      <c r="H202" s="117" t="n">
        <v>3449.833333</v>
      </c>
      <c r="I202" s="117" t="n">
        <v>3463.8</v>
      </c>
      <c r="J202" s="117" t="n">
        <v>6.4094363</v>
      </c>
      <c r="K202" s="118" t="n"/>
    </row>
    <row r="203" ht="15" customHeight="1">
      <c r="D203" s="115" t="inlineStr">
        <is>
          <t>Edelweiss Equity Savings Fund</t>
        </is>
      </c>
      <c r="E203" s="115" t="inlineStr">
        <is>
          <t>Titan Company Ltd - Inr1 28/10/2025</t>
        </is>
      </c>
      <c r="F203" s="115" t="inlineStr">
        <is>
          <t>Short</t>
        </is>
      </c>
      <c r="G203" s="116" t="n">
        <v>3850</v>
      </c>
      <c r="H203" s="117" t="n">
        <v>3405.290909</v>
      </c>
      <c r="I203" s="117" t="n">
        <v>3391</v>
      </c>
      <c r="J203" s="117" t="n">
        <v>23.2517285</v>
      </c>
      <c r="K203" s="118" t="n"/>
    </row>
    <row r="204" ht="15" customHeight="1">
      <c r="D204" s="115" t="inlineStr">
        <is>
          <t>Edelweiss Equity Savings Fund</t>
        </is>
      </c>
      <c r="E204" s="115" t="inlineStr">
        <is>
          <t>Tata Consultancy Services Ltd 28/10/2025</t>
        </is>
      </c>
      <c r="F204" s="115" t="inlineStr">
        <is>
          <t>Short</t>
        </is>
      </c>
      <c r="G204" s="116" t="n">
        <v>2800</v>
      </c>
      <c r="H204" s="117" t="n">
        <v>2912.2062</v>
      </c>
      <c r="I204" s="117" t="n">
        <v>2897.2</v>
      </c>
      <c r="J204" s="117" t="n">
        <v>14.38703</v>
      </c>
      <c r="K204" s="118" t="n"/>
    </row>
    <row r="205" ht="15" customHeight="1">
      <c r="D205" s="115" t="inlineStr">
        <is>
          <t>Edelweiss Equity Savings Fund</t>
        </is>
      </c>
      <c r="E205" s="115" t="inlineStr">
        <is>
          <t>Tata Steel Ltd. 28/10/2025</t>
        </is>
      </c>
      <c r="F205" s="115" t="inlineStr">
        <is>
          <t>Short</t>
        </is>
      </c>
      <c r="G205" s="116" t="n">
        <v>44000</v>
      </c>
      <c r="H205" s="117" t="n">
        <v>171.766225</v>
      </c>
      <c r="I205" s="117" t="n">
        <v>170.07</v>
      </c>
      <c r="J205" s="117" t="n">
        <v>14.087634</v>
      </c>
      <c r="K205" s="118" t="n"/>
    </row>
    <row r="206" ht="15" customHeight="1">
      <c r="D206" s="115" t="inlineStr">
        <is>
          <t>Edelweiss Equity Savings Fund</t>
        </is>
      </c>
      <c r="E206" s="115" t="inlineStr">
        <is>
          <t>Tata Power Co. Ltd 28/10/2025</t>
        </is>
      </c>
      <c r="F206" s="115" t="inlineStr">
        <is>
          <t>Short</t>
        </is>
      </c>
      <c r="G206" s="116" t="n">
        <v>121800</v>
      </c>
      <c r="H206" s="117" t="n">
        <v>390.966007</v>
      </c>
      <c r="I206" s="117" t="n">
        <v>391.25</v>
      </c>
      <c r="J206" s="117" t="n">
        <v>88.146051</v>
      </c>
      <c r="K206" s="118" t="n"/>
    </row>
    <row r="207" ht="15" customHeight="1">
      <c r="D207" s="115" t="inlineStr">
        <is>
          <t>Edelweiss Equity Savings Fund</t>
        </is>
      </c>
      <c r="E207" s="115" t="inlineStr">
        <is>
          <t>Mazagon Dock Shipbuilders 28/10/2025</t>
        </is>
      </c>
      <c r="F207" s="115" t="inlineStr">
        <is>
          <t>Short</t>
        </is>
      </c>
      <c r="G207" s="116" t="n">
        <v>3850</v>
      </c>
      <c r="H207" s="117" t="n">
        <v>2782.8818</v>
      </c>
      <c r="I207" s="117" t="n">
        <v>2777.7</v>
      </c>
      <c r="J207" s="117" t="n">
        <v>32.5736638</v>
      </c>
      <c r="K207" s="118" t="n"/>
    </row>
    <row r="208" ht="15" customHeight="1">
      <c r="D208" s="115" t="inlineStr">
        <is>
          <t>Edelweiss Equity Savings Fund</t>
        </is>
      </c>
      <c r="E208" s="115" t="inlineStr">
        <is>
          <t>Pg Electroplast Ltd 28/10/2025</t>
        </is>
      </c>
      <c r="F208" s="115" t="inlineStr">
        <is>
          <t>Short</t>
        </is>
      </c>
      <c r="G208" s="116" t="n">
        <v>28000</v>
      </c>
      <c r="H208" s="117" t="n">
        <v>521.545</v>
      </c>
      <c r="I208" s="117" t="n">
        <v>505.95</v>
      </c>
      <c r="J208" s="117" t="n">
        <v>49.48783</v>
      </c>
      <c r="K208" s="118" t="n"/>
    </row>
    <row r="209" ht="15" customHeight="1">
      <c r="D209" s="115" t="inlineStr">
        <is>
          <t>Edelweiss Equity Savings Fund</t>
        </is>
      </c>
      <c r="E209" s="115" t="inlineStr">
        <is>
          <t>Eternal Limited 28/10/2025</t>
        </is>
      </c>
      <c r="F209" s="115" t="inlineStr">
        <is>
          <t>Short</t>
        </is>
      </c>
      <c r="G209" s="116" t="n">
        <v>458324.9999999999</v>
      </c>
      <c r="H209" s="117" t="n">
        <v>331.381173</v>
      </c>
      <c r="I209" s="117" t="n">
        <v>327.9</v>
      </c>
      <c r="J209" s="117" t="n">
        <v>362.7653833</v>
      </c>
      <c r="K209" s="118" t="n"/>
    </row>
    <row r="210" ht="15" customHeight="1">
      <c r="D210" s="115" t="inlineStr">
        <is>
          <t>Edelweiss Equity Savings Fund</t>
        </is>
      </c>
      <c r="E210" s="115" t="inlineStr">
        <is>
          <t>One97 Communications Limited 28/10/2025</t>
        </is>
      </c>
      <c r="F210" s="115" t="inlineStr">
        <is>
          <t>Short</t>
        </is>
      </c>
      <c r="G210" s="116" t="n">
        <v>13050</v>
      </c>
      <c r="H210" s="117" t="n">
        <v>1136.222189</v>
      </c>
      <c r="I210" s="117" t="n">
        <v>1129.4</v>
      </c>
      <c r="J210" s="117" t="n">
        <v>42.2149883</v>
      </c>
      <c r="K210" s="118" t="n"/>
    </row>
    <row r="211" ht="15" customHeight="1">
      <c r="D211" s="115" t="inlineStr">
        <is>
          <t>Edelweiss Equity Savings Fund</t>
        </is>
      </c>
      <c r="E211" s="115" t="inlineStr">
        <is>
          <t>Adani Enterprises Ltd 28/10/2025</t>
        </is>
      </c>
      <c r="F211" s="115" t="inlineStr">
        <is>
          <t>Short</t>
        </is>
      </c>
      <c r="G211" s="116" t="n">
        <v>13200</v>
      </c>
      <c r="H211" s="117" t="n">
        <v>2566.60452</v>
      </c>
      <c r="I211" s="117" t="n">
        <v>2522</v>
      </c>
      <c r="J211" s="117" t="n">
        <v>86.16511199999999</v>
      </c>
      <c r="K211" s="118" t="n"/>
    </row>
    <row r="212" ht="15" customHeight="1">
      <c r="D212" s="115" t="inlineStr">
        <is>
          <t>Edelweiss Equity Savings Fund</t>
        </is>
      </c>
      <c r="E212" s="115" t="inlineStr">
        <is>
          <t>Adani Ports &amp; Sp Eco Zone 28/10/2025</t>
        </is>
      </c>
      <c r="F212" s="115" t="inlineStr">
        <is>
          <t>Short</t>
        </is>
      </c>
      <c r="G212" s="116" t="n">
        <v>99750</v>
      </c>
      <c r="H212" s="117" t="n">
        <v>1408.682319</v>
      </c>
      <c r="I212" s="117" t="n">
        <v>1411.2</v>
      </c>
      <c r="J212" s="117" t="n">
        <v>293.4595125</v>
      </c>
      <c r="K212" s="118" t="n"/>
    </row>
    <row r="213" ht="15" customHeight="1">
      <c r="D213" s="115" t="inlineStr">
        <is>
          <t>Edelweiss Equity Savings Fund</t>
        </is>
      </c>
      <c r="E213" s="115" t="inlineStr">
        <is>
          <t>Ambuja Cements Ltd 28/10/2025</t>
        </is>
      </c>
      <c r="F213" s="115" t="inlineStr">
        <is>
          <t>Short</t>
        </is>
      </c>
      <c r="G213" s="116" t="n">
        <v>281400</v>
      </c>
      <c r="H213" s="117" t="n">
        <v>575.4555789999999</v>
      </c>
      <c r="I213" s="117" t="n">
        <v>572.9</v>
      </c>
      <c r="J213" s="117" t="n">
        <v>300.8299665</v>
      </c>
      <c r="K213" s="118" t="n"/>
    </row>
    <row r="214" ht="15" customHeight="1">
      <c r="D214" s="115" t="inlineStr">
        <is>
          <t>Edelweiss Equity Savings Fund</t>
        </is>
      </c>
      <c r="E214" s="115" t="inlineStr">
        <is>
          <t>Federal Bank Ltd 28/10/2025</t>
        </is>
      </c>
      <c r="F214" s="115" t="inlineStr">
        <is>
          <t>Short</t>
        </is>
      </c>
      <c r="G214" s="116" t="n">
        <v>405000</v>
      </c>
      <c r="H214" s="117" t="n">
        <v>193.350564</v>
      </c>
      <c r="I214" s="117" t="n">
        <v>193.92</v>
      </c>
      <c r="J214" s="117" t="n">
        <v>136.686285</v>
      </c>
      <c r="K214" s="118" t="n"/>
    </row>
    <row r="215" ht="15" customHeight="1">
      <c r="D215" s="115" t="inlineStr">
        <is>
          <t>Edelweiss Equity Savings Fund</t>
        </is>
      </c>
      <c r="E215" s="115" t="inlineStr">
        <is>
          <t>Gail (India) Ltd 28/10/2025</t>
        </is>
      </c>
      <c r="F215" s="115" t="inlineStr">
        <is>
          <t>Short</t>
        </is>
      </c>
      <c r="G215" s="116" t="n">
        <v>18900</v>
      </c>
      <c r="H215" s="117" t="n">
        <v>175.875</v>
      </c>
      <c r="I215" s="117" t="n">
        <v>177.08</v>
      </c>
      <c r="J215" s="117" t="n">
        <v>6.6858372</v>
      </c>
      <c r="K215" s="118" t="n"/>
    </row>
    <row r="216" ht="15" customHeight="1">
      <c r="D216" s="115" t="inlineStr">
        <is>
          <t>Edelweiss Equity Savings Fund</t>
        </is>
      </c>
      <c r="E216" s="115" t="inlineStr">
        <is>
          <t>Glenmark Pharmaceuticals Ltd 28/10/2025</t>
        </is>
      </c>
      <c r="F216" s="115" t="inlineStr">
        <is>
          <t>Short</t>
        </is>
      </c>
      <c r="G216" s="116" t="n">
        <v>17625</v>
      </c>
      <c r="H216" s="117" t="n">
        <v>1974.9404</v>
      </c>
      <c r="I216" s="117" t="n">
        <v>1961.1</v>
      </c>
      <c r="J216" s="117" t="n">
        <v>72.3110569</v>
      </c>
      <c r="K216" s="118" t="n"/>
    </row>
    <row r="217" ht="15" customHeight="1">
      <c r="D217" s="115" t="inlineStr">
        <is>
          <t>Edelweiss Equity Savings Fund</t>
        </is>
      </c>
      <c r="E217" s="115" t="inlineStr">
        <is>
          <t>Gmr Airports Limited 28/10/2025</t>
        </is>
      </c>
      <c r="F217" s="115" t="inlineStr">
        <is>
          <t>Short</t>
        </is>
      </c>
      <c r="G217" s="116" t="n">
        <v>209250</v>
      </c>
      <c r="H217" s="117" t="n">
        <v>88.325633</v>
      </c>
      <c r="I217" s="117" t="n">
        <v>87.68000000000001</v>
      </c>
      <c r="J217" s="117" t="n">
        <v>37.0424813</v>
      </c>
      <c r="K217" s="118" t="n"/>
    </row>
    <row r="218" ht="15" customHeight="1">
      <c r="D218" s="115" t="inlineStr">
        <is>
          <t>Edelweiss Equity Savings Fund</t>
        </is>
      </c>
      <c r="E218" s="115" t="inlineStr">
        <is>
          <t>Godrej Properties Ltd 28/10/2025</t>
        </is>
      </c>
      <c r="F218" s="115" t="inlineStr">
        <is>
          <t>Short</t>
        </is>
      </c>
      <c r="G218" s="116" t="n">
        <v>5500</v>
      </c>
      <c r="H218" s="117" t="n">
        <v>1996.19498</v>
      </c>
      <c r="I218" s="117" t="n">
        <v>1983</v>
      </c>
      <c r="J218" s="117" t="n">
        <v>25.757325</v>
      </c>
      <c r="K218" s="118" t="n"/>
    </row>
    <row r="219" ht="15" customHeight="1">
      <c r="D219" s="115" t="inlineStr">
        <is>
          <t>Edelweiss Equity Savings Fund</t>
        </is>
      </c>
      <c r="E219" s="115" t="inlineStr">
        <is>
          <t>Grasim Industries Ltd 28/10/2025</t>
        </is>
      </c>
      <c r="F219" s="115" t="inlineStr">
        <is>
          <t>Short</t>
        </is>
      </c>
      <c r="G219" s="116" t="n">
        <v>23500</v>
      </c>
      <c r="H219" s="117" t="n">
        <v>2781.522332</v>
      </c>
      <c r="I219" s="117" t="n">
        <v>2771.1</v>
      </c>
      <c r="J219" s="117" t="n">
        <v>114.6143175</v>
      </c>
      <c r="K219" s="118" t="n"/>
    </row>
    <row r="220" ht="15" customHeight="1">
      <c r="D220" s="115" t="inlineStr">
        <is>
          <t>Edelweiss Equity Savings Fund</t>
        </is>
      </c>
      <c r="E220" s="115" t="inlineStr">
        <is>
          <t>Hindustan Aeronautics Limited 28/10/2025</t>
        </is>
      </c>
      <c r="F220" s="115" t="inlineStr">
        <is>
          <t>Short</t>
        </is>
      </c>
      <c r="G220" s="116" t="n">
        <v>9000</v>
      </c>
      <c r="H220" s="117" t="n">
        <v>4796.13992</v>
      </c>
      <c r="I220" s="117" t="n">
        <v>4780.3</v>
      </c>
      <c r="J220" s="117" t="n">
        <v>92.43153</v>
      </c>
      <c r="K220" s="118" t="n"/>
    </row>
    <row r="221" ht="15" customHeight="1">
      <c r="D221" s="115" t="inlineStr">
        <is>
          <t>Edelweiss Equity Savings Fund</t>
        </is>
      </c>
      <c r="E221" s="115" t="inlineStr">
        <is>
          <t>Hdfc Bank Ltd 28/10/2025</t>
        </is>
      </c>
      <c r="F221" s="115" t="inlineStr">
        <is>
          <t>Short</t>
        </is>
      </c>
      <c r="G221" s="116" t="n">
        <v>306900</v>
      </c>
      <c r="H221" s="117" t="n">
        <v>957.649991</v>
      </c>
      <c r="I221" s="117" t="n">
        <v>956.1</v>
      </c>
      <c r="J221" s="117" t="n">
        <v>517.8385079999999</v>
      </c>
      <c r="K221" s="118" t="n"/>
    </row>
    <row r="222" ht="15" customHeight="1">
      <c r="D222" s="115" t="inlineStr">
        <is>
          <t>Edelweiss Equity Savings Fund</t>
        </is>
      </c>
      <c r="E222" s="115" t="inlineStr">
        <is>
          <t>Hindalco Industries Ltd 28/10/2025</t>
        </is>
      </c>
      <c r="F222" s="115" t="inlineStr">
        <is>
          <t>Short</t>
        </is>
      </c>
      <c r="G222" s="116" t="n">
        <v>25200</v>
      </c>
      <c r="H222" s="117" t="n">
        <v>759.3972220000001</v>
      </c>
      <c r="I222" s="117" t="n">
        <v>767.65</v>
      </c>
      <c r="J222" s="117" t="n">
        <v>35.238546</v>
      </c>
      <c r="K222" s="118" t="n"/>
    </row>
    <row r="223" ht="15" customHeight="1">
      <c r="D223" s="115" t="inlineStr">
        <is>
          <t>Edelweiss Equity Savings Fund</t>
        </is>
      </c>
      <c r="E223" s="115" t="inlineStr">
        <is>
          <t>Hindustan Unilever Ltd 28/10/2025</t>
        </is>
      </c>
      <c r="F223" s="115" t="inlineStr">
        <is>
          <t>Short</t>
        </is>
      </c>
      <c r="G223" s="116" t="n">
        <v>5700</v>
      </c>
      <c r="H223" s="117" t="n">
        <v>2499.384147</v>
      </c>
      <c r="I223" s="117" t="n">
        <v>2531.6</v>
      </c>
      <c r="J223" s="117" t="n">
        <v>25.2798135</v>
      </c>
      <c r="K223" s="118" t="n"/>
    </row>
    <row r="224" ht="15" customHeight="1">
      <c r="D224" s="115" t="inlineStr">
        <is>
          <t>Edelweiss Equity Savings Fund</t>
        </is>
      </c>
      <c r="E224" s="115" t="inlineStr">
        <is>
          <t>Sammaan Capital Limited 28/10/2025</t>
        </is>
      </c>
      <c r="F224" s="115" t="inlineStr">
        <is>
          <t>Short</t>
        </is>
      </c>
      <c r="G224" s="116" t="n">
        <v>374100</v>
      </c>
      <c r="H224" s="117" t="n">
        <v>153.5131</v>
      </c>
      <c r="I224" s="117" t="n">
        <v>161.29</v>
      </c>
      <c r="J224" s="117" t="n">
        <v>230.5189236</v>
      </c>
      <c r="K224" s="118" t="n"/>
    </row>
    <row r="225" ht="15" customHeight="1">
      <c r="D225" s="115" t="inlineStr">
        <is>
          <t>Edelweiss Equity Savings Fund</t>
        </is>
      </c>
      <c r="E225" s="115" t="inlineStr">
        <is>
          <t>Icici Bank Ltd 28/10/2025</t>
        </is>
      </c>
      <c r="F225" s="115" t="inlineStr">
        <is>
          <t>Short</t>
        </is>
      </c>
      <c r="G225" s="116" t="n">
        <v>114100</v>
      </c>
      <c r="H225" s="117" t="n">
        <v>1366.087668</v>
      </c>
      <c r="I225" s="117" t="n">
        <v>1357.5</v>
      </c>
      <c r="J225" s="117" t="n">
        <v>306.301562</v>
      </c>
      <c r="K225" s="118" t="n"/>
    </row>
    <row r="226" ht="15" customHeight="1">
      <c r="D226" s="115" t="inlineStr">
        <is>
          <t>Edelweiss Equity Savings Fund</t>
        </is>
      </c>
      <c r="E226" s="115" t="inlineStr">
        <is>
          <t>Icici Pru Life Ins Co Ltd 28/10/2025</t>
        </is>
      </c>
      <c r="F226" s="115" t="inlineStr">
        <is>
          <t>Short</t>
        </is>
      </c>
      <c r="G226" s="116" t="n">
        <v>34225</v>
      </c>
      <c r="H226" s="117" t="n">
        <v>599.574271</v>
      </c>
      <c r="I226" s="117" t="n">
        <v>597.7</v>
      </c>
      <c r="J226" s="117" t="n">
        <v>35.8012324</v>
      </c>
      <c r="K226" s="118" t="n"/>
    </row>
    <row r="227" ht="15" customHeight="1">
      <c r="D227" s="115" t="inlineStr">
        <is>
          <t>Edelweiss Equity Savings Fund</t>
        </is>
      </c>
      <c r="E227" s="115" t="inlineStr">
        <is>
          <t>Vodafone Idea Ltd 28/10/2025</t>
        </is>
      </c>
      <c r="F227" s="115" t="inlineStr">
        <is>
          <t>Short</t>
        </is>
      </c>
      <c r="G227" s="116" t="n">
        <v>25731000</v>
      </c>
      <c r="H227" s="117" t="n">
        <v>8.177149999999999</v>
      </c>
      <c r="I227" s="117" t="n">
        <v>8.199999999999999</v>
      </c>
      <c r="J227" s="117" t="n">
        <v>720.5966550000001</v>
      </c>
      <c r="K227" s="118" t="n"/>
    </row>
    <row r="228" ht="15" customHeight="1">
      <c r="D228" s="115" t="inlineStr">
        <is>
          <t>Edelweiss Equity Savings Fund</t>
        </is>
      </c>
      <c r="E228" s="115" t="inlineStr">
        <is>
          <t>Indian Hotels Co. Ltd 28/10/2025</t>
        </is>
      </c>
      <c r="F228" s="115" t="inlineStr">
        <is>
          <t>Short</t>
        </is>
      </c>
      <c r="G228" s="116" t="n">
        <v>15000</v>
      </c>
      <c r="H228" s="117" t="n">
        <v>731.12662</v>
      </c>
      <c r="I228" s="117" t="n">
        <v>725.1</v>
      </c>
      <c r="J228" s="117" t="n">
        <v>21.4415625</v>
      </c>
      <c r="K228" s="118" t="n"/>
    </row>
    <row r="229" ht="15" customHeight="1">
      <c r="D229" s="115" t="inlineStr">
        <is>
          <t>Edelweiss Equity Savings Fund</t>
        </is>
      </c>
      <c r="E229" s="115" t="inlineStr">
        <is>
          <t>Indusind Bank Ltd 28/10/2025</t>
        </is>
      </c>
      <c r="F229" s="115" t="inlineStr">
        <is>
          <t>Short</t>
        </is>
      </c>
      <c r="G229" s="116" t="n">
        <v>133700</v>
      </c>
      <c r="H229" s="117" t="n">
        <v>737.682451</v>
      </c>
      <c r="I229" s="117" t="n">
        <v>738.9</v>
      </c>
      <c r="J229" s="117" t="n">
        <v>242.3763738</v>
      </c>
      <c r="K229" s="118" t="n"/>
    </row>
    <row r="230" ht="15" customHeight="1">
      <c r="D230" s="115" t="inlineStr">
        <is>
          <t>Edelweiss Equity Savings Fund</t>
        </is>
      </c>
      <c r="E230" s="115" t="inlineStr">
        <is>
          <t>Punjab National Bank 28/10/2025</t>
        </is>
      </c>
      <c r="F230" s="115" t="inlineStr">
        <is>
          <t>Short</t>
        </is>
      </c>
      <c r="G230" s="116" t="n">
        <v>16000</v>
      </c>
      <c r="H230" s="117" t="n">
        <v>108.57</v>
      </c>
      <c r="I230" s="117" t="n">
        <v>113.72</v>
      </c>
      <c r="J230" s="117" t="n">
        <v>3.862184</v>
      </c>
      <c r="K230" s="118" t="n"/>
    </row>
    <row r="231" ht="15" customHeight="1">
      <c r="D231" s="115" t="inlineStr">
        <is>
          <t>Edelweiss Equity Savings Fund</t>
        </is>
      </c>
      <c r="E231" s="115" t="inlineStr">
        <is>
          <t>Polycab India Limited 28/10/2025</t>
        </is>
      </c>
      <c r="F231" s="115" t="inlineStr">
        <is>
          <t>Short</t>
        </is>
      </c>
      <c r="G231" s="116" t="n">
        <v>1500</v>
      </c>
      <c r="H231" s="117" t="n">
        <v>7411.541667</v>
      </c>
      <c r="I231" s="117" t="n">
        <v>7339.5</v>
      </c>
      <c r="J231" s="117" t="n">
        <v>24.1226625</v>
      </c>
      <c r="K231" s="118" t="n"/>
    </row>
    <row r="232" ht="15" customHeight="1">
      <c r="D232" s="115" t="inlineStr">
        <is>
          <t>Edelweiss Equity Savings Fund</t>
        </is>
      </c>
      <c r="E232" s="115" t="inlineStr">
        <is>
          <t>Power Grid Corp Ltd 28/10/2025</t>
        </is>
      </c>
      <c r="F232" s="115" t="inlineStr">
        <is>
          <t>Short</t>
        </is>
      </c>
      <c r="G232" s="116" t="n">
        <v>9500</v>
      </c>
      <c r="H232" s="117" t="n">
        <v>285.54</v>
      </c>
      <c r="I232" s="117" t="n">
        <v>282.15</v>
      </c>
      <c r="J232" s="117" t="n">
        <v>4.7326625</v>
      </c>
      <c r="K232" s="118" t="n"/>
    </row>
    <row r="233" ht="15" customHeight="1">
      <c r="D233" s="115" t="inlineStr">
        <is>
          <t>Edelweiss Equity Savings Fund</t>
        </is>
      </c>
      <c r="E233" s="115" t="inlineStr">
        <is>
          <t>Rbl Bank Ltd 28/10/2025</t>
        </is>
      </c>
      <c r="F233" s="115" t="inlineStr">
        <is>
          <t>Short</t>
        </is>
      </c>
      <c r="G233" s="116" t="n">
        <v>104775</v>
      </c>
      <c r="H233" s="117" t="n">
        <v>272.1652</v>
      </c>
      <c r="I233" s="117" t="n">
        <v>279.8</v>
      </c>
      <c r="J233" s="117" t="n">
        <v>115.6983176</v>
      </c>
      <c r="K233" s="118" t="n"/>
    </row>
    <row r="234" ht="15" customHeight="1">
      <c r="D234" s="115" t="inlineStr">
        <is>
          <t>Edelweiss Equity Savings Fund</t>
        </is>
      </c>
      <c r="E234" s="115" t="inlineStr">
        <is>
          <t>Rec Ltd 28/10/2025</t>
        </is>
      </c>
      <c r="F234" s="115" t="inlineStr">
        <is>
          <t>Short</t>
        </is>
      </c>
      <c r="G234" s="116" t="n">
        <v>26775</v>
      </c>
      <c r="H234" s="117" t="n">
        <v>374.814267</v>
      </c>
      <c r="I234" s="117" t="n">
        <v>375.05</v>
      </c>
      <c r="J234" s="117" t="n">
        <v>23.9902661</v>
      </c>
      <c r="K234" s="118" t="n"/>
    </row>
    <row r="235" ht="15" customHeight="1">
      <c r="D235" s="115" t="inlineStr">
        <is>
          <t>Edelweiss Equity Savings Fund</t>
        </is>
      </c>
      <c r="E235" s="115" t="inlineStr">
        <is>
          <t>Reliance Industries Ltd 28/10/2025</t>
        </is>
      </c>
      <c r="F235" s="115" t="inlineStr">
        <is>
          <t>Short</t>
        </is>
      </c>
      <c r="G235" s="116" t="n">
        <v>271000</v>
      </c>
      <c r="H235" s="117" t="n">
        <v>1384.785563</v>
      </c>
      <c r="I235" s="117" t="n">
        <v>1373.2</v>
      </c>
      <c r="J235" s="117" t="n">
        <v>660.441905</v>
      </c>
      <c r="K235" s="118" t="n"/>
    </row>
    <row r="236" ht="15" customHeight="1">
      <c r="D236" s="115" t="inlineStr">
        <is>
          <t>Edelweiss Equity Savings Fund</t>
        </is>
      </c>
      <c r="E236" s="115" t="inlineStr">
        <is>
          <t>Divi'S Laboratories Ltd 28/10/2025</t>
        </is>
      </c>
      <c r="F236" s="115" t="inlineStr">
        <is>
          <t>Short</t>
        </is>
      </c>
      <c r="G236" s="116" t="n">
        <v>900</v>
      </c>
      <c r="H236" s="117" t="n">
        <v>5804.555533</v>
      </c>
      <c r="I236" s="117" t="n">
        <v>5728</v>
      </c>
      <c r="J236" s="117" t="n">
        <v>9.102375</v>
      </c>
      <c r="K236" s="118" t="n"/>
    </row>
    <row r="237" ht="15" customHeight="1">
      <c r="D237" s="115" t="inlineStr">
        <is>
          <t>Edelweiss Equity Savings Fund</t>
        </is>
      </c>
      <c r="E237" s="115" t="inlineStr">
        <is>
          <t>Dixon Technologies (India)Ltd 28/10/2025</t>
        </is>
      </c>
      <c r="F237" s="115" t="inlineStr">
        <is>
          <t>Short</t>
        </is>
      </c>
      <c r="G237" s="116" t="n">
        <v>600</v>
      </c>
      <c r="H237" s="117" t="n">
        <v>17875.416667</v>
      </c>
      <c r="I237" s="117" t="n">
        <v>16442</v>
      </c>
      <c r="J237" s="117" t="n">
        <v>23.88621</v>
      </c>
      <c r="K237" s="118" t="n"/>
    </row>
    <row r="238" ht="15" customHeight="1">
      <c r="D238" s="115" t="inlineStr">
        <is>
          <t>Edelweiss Equity Savings Fund</t>
        </is>
      </c>
      <c r="E238" s="115" t="inlineStr">
        <is>
          <t>Dlf Ltd 28/10/2025</t>
        </is>
      </c>
      <c r="F238" s="115" t="inlineStr">
        <is>
          <t>Short</t>
        </is>
      </c>
      <c r="G238" s="116" t="n">
        <v>9075</v>
      </c>
      <c r="H238" s="117" t="n">
        <v>724.213636</v>
      </c>
      <c r="I238" s="117" t="n">
        <v>718.3</v>
      </c>
      <c r="J238" s="117" t="n">
        <v>13.3029518</v>
      </c>
      <c r="K238" s="118" t="n"/>
    </row>
    <row r="239" ht="15" customHeight="1">
      <c r="D239" s="115" t="inlineStr">
        <is>
          <t>Edelweiss Equity Savings Fund</t>
        </is>
      </c>
      <c r="E239" s="115" t="inlineStr">
        <is>
          <t>Cipla Ltd 28/10/2025</t>
        </is>
      </c>
      <c r="F239" s="115" t="inlineStr">
        <is>
          <t>Short</t>
        </is>
      </c>
      <c r="G239" s="116" t="n">
        <v>4875</v>
      </c>
      <c r="H239" s="117" t="n">
        <v>1507.3</v>
      </c>
      <c r="I239" s="117" t="n">
        <v>1512.8</v>
      </c>
      <c r="J239" s="117" t="n">
        <v>12.8792869</v>
      </c>
      <c r="K239" s="118" t="n"/>
    </row>
    <row r="240" ht="15" customHeight="1">
      <c r="D240" s="115" t="inlineStr">
        <is>
          <t>Edelweiss Equity Savings Fund</t>
        </is>
      </c>
      <c r="E240" s="115" t="inlineStr">
        <is>
          <t>Coal India Ltd 28/10/2025</t>
        </is>
      </c>
      <c r="F240" s="115" t="inlineStr">
        <is>
          <t>Short</t>
        </is>
      </c>
      <c r="G240" s="116" t="n">
        <v>234900</v>
      </c>
      <c r="H240" s="117" t="n">
        <v>392.223524</v>
      </c>
      <c r="I240" s="117" t="n">
        <v>391.6</v>
      </c>
      <c r="J240" s="117" t="n">
        <v>161.935362</v>
      </c>
      <c r="K240" s="118" t="n"/>
    </row>
    <row r="241" ht="15" customHeight="1">
      <c r="D241" s="115" t="inlineStr">
        <is>
          <t>Edelweiss Equity Savings Fund</t>
        </is>
      </c>
      <c r="E241" s="115" t="inlineStr">
        <is>
          <t>Steel Authority Of India Ltd 28/10/2025</t>
        </is>
      </c>
      <c r="F241" s="115" t="inlineStr">
        <is>
          <t>Short</t>
        </is>
      </c>
      <c r="G241" s="116" t="n">
        <v>521700</v>
      </c>
      <c r="H241" s="117" t="n">
        <v>135.677241</v>
      </c>
      <c r="I241" s="117" t="n">
        <v>135.4</v>
      </c>
      <c r="J241" s="117" t="n">
        <v>177.1056726</v>
      </c>
      <c r="K241" s="118" t="n"/>
    </row>
    <row r="242" ht="15" customHeight="1">
      <c r="D242" s="115" t="inlineStr">
        <is>
          <t>Edelweiss Equity Savings Fund</t>
        </is>
      </c>
      <c r="E242" s="115" t="inlineStr">
        <is>
          <t>Sbi Life Insurance Co Ltd 28/10/2025</t>
        </is>
      </c>
      <c r="F242" s="115" t="inlineStr">
        <is>
          <t>Short</t>
        </is>
      </c>
      <c r="G242" s="116" t="n">
        <v>6000</v>
      </c>
      <c r="H242" s="117" t="n">
        <v>1813.556238</v>
      </c>
      <c r="I242" s="117" t="n">
        <v>1802</v>
      </c>
      <c r="J242" s="117" t="n">
        <v>19.05093</v>
      </c>
      <c r="K242" s="118" t="n"/>
    </row>
    <row r="243" ht="15" customHeight="1">
      <c r="D243" s="115" t="inlineStr">
        <is>
          <t>Edelweiss Equity Savings Fund</t>
        </is>
      </c>
      <c r="E243" s="115" t="inlineStr">
        <is>
          <t>State Bank Of India 28/10/2025</t>
        </is>
      </c>
      <c r="F243" s="115" t="inlineStr">
        <is>
          <t>Short</t>
        </is>
      </c>
      <c r="G243" s="116" t="n">
        <v>96000</v>
      </c>
      <c r="H243" s="117" t="n">
        <v>870.429634</v>
      </c>
      <c r="I243" s="117" t="n">
        <v>876.95</v>
      </c>
      <c r="J243" s="117" t="n">
        <v>148.33848</v>
      </c>
      <c r="K243" s="118" t="n"/>
    </row>
    <row r="244" ht="15" customHeight="1">
      <c r="D244" s="115" t="inlineStr">
        <is>
          <t>Edelweiss Equity Savings Fund</t>
        </is>
      </c>
      <c r="E244" s="115" t="inlineStr">
        <is>
          <t>Axis Bank Ltd 28/10/2025</t>
        </is>
      </c>
      <c r="F244" s="115" t="inlineStr">
        <is>
          <t>Short</t>
        </is>
      </c>
      <c r="G244" s="116" t="n">
        <v>178125</v>
      </c>
      <c r="H244" s="117" t="n">
        <v>1149.167329</v>
      </c>
      <c r="I244" s="117" t="n">
        <v>1137.2</v>
      </c>
      <c r="J244" s="117" t="n">
        <v>357.9795938</v>
      </c>
      <c r="K244" s="118" t="n"/>
    </row>
    <row r="245" ht="15" customHeight="1">
      <c r="D245" s="115" t="inlineStr">
        <is>
          <t>Edelweiss Equity Savings Fund</t>
        </is>
      </c>
      <c r="E245" s="115" t="inlineStr">
        <is>
          <t>Bajaj Finance Ltd 28/10/2025</t>
        </is>
      </c>
      <c r="F245" s="115" t="inlineStr">
        <is>
          <t>Short</t>
        </is>
      </c>
      <c r="G245" s="116" t="n">
        <v>13500</v>
      </c>
      <c r="H245" s="117" t="n">
        <v>1008.855495</v>
      </c>
      <c r="I245" s="117" t="n">
        <v>1004.6</v>
      </c>
      <c r="J245" s="117" t="n">
        <v>23.7463988</v>
      </c>
      <c r="K245" s="118" t="n"/>
    </row>
    <row r="246" ht="15" customHeight="1">
      <c r="D246" s="115" t="inlineStr">
        <is>
          <t>Edelweiss Equity Savings Fund</t>
        </is>
      </c>
      <c r="E246" s="115" t="inlineStr">
        <is>
          <t>Bandhan Bank Ltd 28/10/2025</t>
        </is>
      </c>
      <c r="F246" s="115" t="inlineStr">
        <is>
          <t>Short</t>
        </is>
      </c>
      <c r="G246" s="116" t="n">
        <v>104400</v>
      </c>
      <c r="H246" s="117" t="n">
        <v>160.842366</v>
      </c>
      <c r="I246" s="117" t="n">
        <v>162.97</v>
      </c>
      <c r="J246" s="117" t="n">
        <v>43.9514604</v>
      </c>
      <c r="K246" s="118" t="n"/>
    </row>
    <row r="247" ht="15" customHeight="1">
      <c r="D247" s="115" t="inlineStr">
        <is>
          <t>Edelweiss Equity Savings Fund</t>
        </is>
      </c>
      <c r="E247" s="115" t="inlineStr">
        <is>
          <t>Bank Of Baroda 28/10/2025</t>
        </is>
      </c>
      <c r="F247" s="115" t="inlineStr">
        <is>
          <t>Short</t>
        </is>
      </c>
      <c r="G247" s="116" t="n">
        <v>78975</v>
      </c>
      <c r="H247" s="117" t="n">
        <v>253.974396</v>
      </c>
      <c r="I247" s="117" t="n">
        <v>260.38</v>
      </c>
      <c r="J247" s="117" t="n">
        <v>39.2816517</v>
      </c>
      <c r="K247" s="118" t="n"/>
    </row>
    <row r="248" ht="15" customHeight="1">
      <c r="D248" s="115" t="inlineStr">
        <is>
          <t>Edelweiss Equity Savings Fund</t>
        </is>
      </c>
      <c r="E248" s="115" t="inlineStr">
        <is>
          <t>Bank Of India 28/10/2025</t>
        </is>
      </c>
      <c r="F248" s="115" t="inlineStr">
        <is>
          <t>Short</t>
        </is>
      </c>
      <c r="G248" s="116" t="n">
        <v>26000</v>
      </c>
      <c r="H248" s="117" t="n">
        <v>121.68798</v>
      </c>
      <c r="I248" s="117" t="n">
        <v>124.37</v>
      </c>
      <c r="J248" s="117" t="n">
        <v>6.590141999999999</v>
      </c>
      <c r="K248" s="118" t="n"/>
    </row>
    <row r="249" ht="15" customHeight="1">
      <c r="D249" s="115" t="inlineStr">
        <is>
          <t>Edelweiss Equity Savings Fund</t>
        </is>
      </c>
      <c r="E249" s="115" t="inlineStr">
        <is>
          <t>Bharti Airtel Ltd 28/10/2025</t>
        </is>
      </c>
      <c r="F249" s="115" t="inlineStr">
        <is>
          <t>Short</t>
        </is>
      </c>
      <c r="G249" s="116" t="n">
        <v>100225</v>
      </c>
      <c r="H249" s="117" t="n">
        <v>1932.497135</v>
      </c>
      <c r="I249" s="117" t="n">
        <v>1891.8</v>
      </c>
      <c r="J249" s="117" t="n">
        <v>338.5024206000001</v>
      </c>
      <c r="K249" s="118" t="n"/>
    </row>
    <row r="250" ht="15" customHeight="1">
      <c r="D250" s="115" t="inlineStr">
        <is>
          <t>Edelweiss Equity Savings Fund</t>
        </is>
      </c>
      <c r="E250" s="115" t="inlineStr">
        <is>
          <t>Bharat Heavy Electricals Ltd 28/10/2025</t>
        </is>
      </c>
      <c r="F250" s="115" t="inlineStr">
        <is>
          <t>Short</t>
        </is>
      </c>
      <c r="G250" s="116" t="n">
        <v>91875</v>
      </c>
      <c r="H250" s="117" t="n">
        <v>234.6437</v>
      </c>
      <c r="I250" s="117" t="n">
        <v>239.94</v>
      </c>
      <c r="J250" s="117" t="n">
        <v>52.3246959</v>
      </c>
      <c r="K250" s="118" t="n"/>
    </row>
    <row r="251" ht="15" customHeight="1">
      <c r="D251" s="115" t="inlineStr">
        <is>
          <t>Edelweiss Equity Savings Fund</t>
        </is>
      </c>
      <c r="E251" s="115" t="inlineStr">
        <is>
          <t>Biocon Ltd 28/10/2025</t>
        </is>
      </c>
      <c r="F251" s="115" t="inlineStr">
        <is>
          <t>Short</t>
        </is>
      </c>
      <c r="G251" s="116" t="n">
        <v>25000</v>
      </c>
      <c r="H251" s="117" t="n">
        <v>349.16496</v>
      </c>
      <c r="I251" s="117" t="n">
        <v>342.65</v>
      </c>
      <c r="J251" s="117" t="n">
        <v>18.2114375</v>
      </c>
      <c r="K251" s="118" t="n"/>
    </row>
    <row r="252" ht="15" customHeight="1">
      <c r="D252" s="115" t="inlineStr">
        <is>
          <t>Edelweiss Equity Savings Fund</t>
        </is>
      </c>
      <c r="E252" s="115" t="inlineStr">
        <is>
          <t>Bharat Petro Corp Ltd 28/10/2025</t>
        </is>
      </c>
      <c r="F252" s="115" t="inlineStr">
        <is>
          <t>Short</t>
        </is>
      </c>
      <c r="G252" s="116" t="n">
        <v>33575</v>
      </c>
      <c r="H252" s="117" t="n">
        <v>336.841135</v>
      </c>
      <c r="I252" s="117" t="n">
        <v>341.45</v>
      </c>
      <c r="J252" s="117" t="n">
        <v>21.2567522</v>
      </c>
      <c r="K252" s="118" t="n"/>
    </row>
    <row r="253" ht="15" customHeight="1">
      <c r="D253" s="115" t="inlineStr">
        <is>
          <t>Edelweiss Equity Savings Fund</t>
        </is>
      </c>
      <c r="E253" s="115" t="inlineStr">
        <is>
          <t>Hcl Technologies Ltd 28/10/2025</t>
        </is>
      </c>
      <c r="F253" s="115" t="inlineStr">
        <is>
          <t>Short</t>
        </is>
      </c>
      <c r="G253" s="116" t="n">
        <v>1750</v>
      </c>
      <c r="H253" s="117" t="n">
        <v>1415.7</v>
      </c>
      <c r="I253" s="117" t="n">
        <v>1382.6</v>
      </c>
      <c r="J253" s="117" t="n">
        <v>4.30339</v>
      </c>
      <c r="K253" s="118" t="n"/>
    </row>
    <row r="254" ht="15" customHeight="1">
      <c r="D254" s="115" t="inlineStr">
        <is>
          <t>Edelweiss Equity Savings Fund</t>
        </is>
      </c>
      <c r="E254" s="115" t="inlineStr">
        <is>
          <t>Indus Towers Ltd 28/10/2025</t>
        </is>
      </c>
      <c r="F254" s="115" t="inlineStr">
        <is>
          <t>Short</t>
        </is>
      </c>
      <c r="G254" s="116" t="n">
        <v>15300</v>
      </c>
      <c r="H254" s="117" t="n">
        <v>354.638867</v>
      </c>
      <c r="I254" s="117" t="n">
        <v>345.1</v>
      </c>
      <c r="J254" s="117" t="n">
        <v>11.445318</v>
      </c>
      <c r="K254" s="118" t="n"/>
    </row>
    <row r="255" ht="15" customHeight="1">
      <c r="D255" s="115" t="inlineStr">
        <is>
          <t>Edelweiss Equity Savings Fund</t>
        </is>
      </c>
      <c r="E255" s="115" t="inlineStr">
        <is>
          <t>Irctc 28/10/2025</t>
        </is>
      </c>
      <c r="F255" s="115" t="inlineStr">
        <is>
          <t>Short</t>
        </is>
      </c>
      <c r="G255" s="116" t="n">
        <v>5250</v>
      </c>
      <c r="H255" s="117" t="n">
        <v>704.3166</v>
      </c>
      <c r="I255" s="117" t="n">
        <v>705.45</v>
      </c>
      <c r="J255" s="117" t="n">
        <v>6.522928100000001</v>
      </c>
      <c r="K255" s="118" t="n"/>
    </row>
    <row r="256" ht="15" customHeight="1">
      <c r="D256" s="115" t="inlineStr">
        <is>
          <t>Edelweiss Equity Savings Fund</t>
        </is>
      </c>
      <c r="E256" s="115" t="inlineStr">
        <is>
          <t>Jsw Steel Ltd 28/10/2025</t>
        </is>
      </c>
      <c r="F256" s="115" t="inlineStr">
        <is>
          <t>Short</t>
        </is>
      </c>
      <c r="G256" s="116" t="n">
        <v>47925</v>
      </c>
      <c r="H256" s="117" t="n">
        <v>1148.239427</v>
      </c>
      <c r="I256" s="117" t="n">
        <v>1149.1</v>
      </c>
      <c r="J256" s="117" t="n">
        <v>95.4922399</v>
      </c>
      <c r="K256" s="118" t="n"/>
    </row>
    <row r="257" ht="15" customHeight="1">
      <c r="D257" s="115" t="inlineStr">
        <is>
          <t>Edelweiss Equity Savings Fund</t>
        </is>
      </c>
      <c r="E257" s="115" t="inlineStr">
        <is>
          <t>Kotak Mahindra Ban - Inr5 28/10/2025</t>
        </is>
      </c>
      <c r="F257" s="115" t="inlineStr">
        <is>
          <t>Short</t>
        </is>
      </c>
      <c r="G257" s="116" t="n">
        <v>21600</v>
      </c>
      <c r="H257" s="117" t="n">
        <v>2029.318522</v>
      </c>
      <c r="I257" s="117" t="n">
        <v>2004.9</v>
      </c>
      <c r="J257" s="117" t="n">
        <v>76.349304</v>
      </c>
      <c r="K257" s="118" t="n"/>
    </row>
    <row r="258" ht="15" customHeight="1">
      <c r="D258" s="115" t="inlineStr">
        <is>
          <t>Edelweiss Equity Savings Fund</t>
        </is>
      </c>
      <c r="E258" s="115" t="inlineStr">
        <is>
          <t>Larsen &amp; Toubro Ltd 28/10/2025</t>
        </is>
      </c>
      <c r="F258" s="115" t="inlineStr">
        <is>
          <t>Short</t>
        </is>
      </c>
      <c r="G258" s="116" t="n">
        <v>7175</v>
      </c>
      <c r="H258" s="117" t="n">
        <v>3699.982907</v>
      </c>
      <c r="I258" s="117" t="n">
        <v>3680.4</v>
      </c>
      <c r="J258" s="117" t="n">
        <v>63.4057926</v>
      </c>
      <c r="K258" s="118" t="n"/>
    </row>
    <row r="259" ht="15" customHeight="1">
      <c r="D259" s="115" t="inlineStr">
        <is>
          <t>Edelweiss Equity Savings Fund</t>
        </is>
      </c>
      <c r="E259" s="115" t="inlineStr">
        <is>
          <t>Infosys Ltd 28/10/2025</t>
        </is>
      </c>
      <c r="F259" s="115" t="inlineStr">
        <is>
          <t>Short</t>
        </is>
      </c>
      <c r="G259" s="116" t="n">
        <v>20400</v>
      </c>
      <c r="H259" s="117" t="n">
        <v>1441.2686</v>
      </c>
      <c r="I259" s="117" t="n">
        <v>1441.5</v>
      </c>
      <c r="J259" s="117" t="n">
        <v>52.14903</v>
      </c>
      <c r="K259" s="118" t="n"/>
    </row>
    <row r="260" ht="15" customHeight="1">
      <c r="D260" s="115" t="inlineStr">
        <is>
          <t>Edelweiss Equity Savings Fund</t>
        </is>
      </c>
      <c r="E260" s="115" t="inlineStr">
        <is>
          <t>Itc Ltd 28/10/2025</t>
        </is>
      </c>
      <c r="F260" s="115" t="inlineStr">
        <is>
          <t>Short</t>
        </is>
      </c>
      <c r="G260" s="116" t="n">
        <v>70400</v>
      </c>
      <c r="H260" s="117" t="n">
        <v>406.485168</v>
      </c>
      <c r="I260" s="117" t="n">
        <v>404.4</v>
      </c>
      <c r="J260" s="117" t="n">
        <v>50.873328</v>
      </c>
      <c r="K260" s="118" t="n"/>
    </row>
    <row r="261" ht="15" customHeight="1">
      <c r="D261" s="115" t="inlineStr">
        <is>
          <t>Edelweiss Equity Savings Fund</t>
        </is>
      </c>
      <c r="E261" s="115" t="inlineStr">
        <is>
          <t>Mahindra &amp; Mahindra Ltd 28/10/2025</t>
        </is>
      </c>
      <c r="F261" s="115" t="inlineStr">
        <is>
          <t>Short</t>
        </is>
      </c>
      <c r="G261" s="116" t="n">
        <v>7400</v>
      </c>
      <c r="H261" s="117" t="n">
        <v>3486.099938</v>
      </c>
      <c r="I261" s="117" t="n">
        <v>3452.4</v>
      </c>
      <c r="J261" s="117" t="n">
        <v>48.342128</v>
      </c>
      <c r="K261" s="118" t="n"/>
    </row>
    <row r="262" ht="15" customHeight="1">
      <c r="D262" s="115" t="inlineStr">
        <is>
          <t>Edelweiss Equity Savings Fund</t>
        </is>
      </c>
      <c r="E262" s="115" t="inlineStr">
        <is>
          <t>Marico Ltd 28/10/2025</t>
        </is>
      </c>
      <c r="F262" s="115" t="inlineStr">
        <is>
          <t>Short</t>
        </is>
      </c>
      <c r="G262" s="116" t="n">
        <v>10800</v>
      </c>
      <c r="H262" s="117" t="n">
        <v>706.3777669999999</v>
      </c>
      <c r="I262" s="117" t="n">
        <v>702.55</v>
      </c>
      <c r="J262" s="117" t="n">
        <v>13.398615</v>
      </c>
      <c r="K262" s="118" t="n"/>
    </row>
    <row r="263" ht="15" customHeight="1">
      <c r="D263" s="115" t="inlineStr">
        <is>
          <t>Edelweiss Equity Savings Fund</t>
        </is>
      </c>
      <c r="E263" s="115" t="inlineStr">
        <is>
          <t>Multi Commodity Exch 28/10/2025</t>
        </is>
      </c>
      <c r="F263" s="115" t="inlineStr">
        <is>
          <t>Short</t>
        </is>
      </c>
      <c r="G263" s="116" t="n">
        <v>375</v>
      </c>
      <c r="H263" s="117" t="n">
        <v>8032</v>
      </c>
      <c r="I263" s="117" t="n">
        <v>7848</v>
      </c>
      <c r="J263" s="117" t="n">
        <v>7.3019625</v>
      </c>
      <c r="K263" s="118" t="n"/>
    </row>
    <row r="264" ht="15" customHeight="1">
      <c r="D264" s="115" t="inlineStr">
        <is>
          <t>Edelweiss Equity Savings Fund</t>
        </is>
      </c>
      <c r="E264" s="115" t="inlineStr">
        <is>
          <t>National Aluminium Co. Ltd 28/10/2025</t>
        </is>
      </c>
      <c r="F264" s="115" t="inlineStr">
        <is>
          <t>Short</t>
        </is>
      </c>
      <c r="G264" s="116" t="n">
        <v>48750</v>
      </c>
      <c r="H264" s="117" t="n">
        <v>205.9661</v>
      </c>
      <c r="I264" s="117" t="n">
        <v>215.13</v>
      </c>
      <c r="J264" s="117" t="n">
        <v>28.2649088</v>
      </c>
      <c r="K264" s="118" t="n"/>
    </row>
    <row r="265" ht="15" customHeight="1">
      <c r="D265" s="115" t="inlineStr">
        <is>
          <t>Edelweiss Equity Savings Fund</t>
        </is>
      </c>
      <c r="E265" s="115" t="inlineStr">
        <is>
          <t>Nestle India Ltd 28/10/2025</t>
        </is>
      </c>
      <c r="F265" s="115" t="inlineStr">
        <is>
          <t>Short</t>
        </is>
      </c>
      <c r="G265" s="116" t="n">
        <v>7500</v>
      </c>
      <c r="H265" s="117" t="n">
        <v>1174.61326</v>
      </c>
      <c r="I265" s="117" t="n">
        <v>1161.7</v>
      </c>
      <c r="J265" s="117" t="n">
        <v>15.34785</v>
      </c>
      <c r="K265" s="118" t="n"/>
    </row>
    <row r="266" ht="15" customHeight="1">
      <c r="D266" s="115" t="inlineStr">
        <is>
          <t>Edelweiss Equity Savings Fund</t>
        </is>
      </c>
      <c r="E266" s="115" t="inlineStr">
        <is>
          <t>Nmdc Ltd 28/10/2025</t>
        </is>
      </c>
      <c r="F266" s="115" t="inlineStr">
        <is>
          <t>Short</t>
        </is>
      </c>
      <c r="G266" s="116" t="n">
        <v>823500</v>
      </c>
      <c r="H266" s="117" t="n">
        <v>76.256879</v>
      </c>
      <c r="I266" s="117" t="n">
        <v>76.87</v>
      </c>
      <c r="J266" s="117" t="n">
        <v>154.2176685</v>
      </c>
      <c r="K266" s="118" t="n"/>
    </row>
    <row r="267" ht="15" customHeight="1">
      <c r="D267" s="115" t="inlineStr">
        <is>
          <t>Edelweiss Equity Savings Fund</t>
        </is>
      </c>
      <c r="E267" s="115" t="inlineStr">
        <is>
          <t>Ntpc Ltd 28/10/2025</t>
        </is>
      </c>
      <c r="F267" s="115" t="inlineStr">
        <is>
          <t>Short</t>
        </is>
      </c>
      <c r="G267" s="116" t="n">
        <v>151500</v>
      </c>
      <c r="H267" s="117" t="n">
        <v>342.65887</v>
      </c>
      <c r="I267" s="117" t="n">
        <v>342.65</v>
      </c>
      <c r="J267" s="117" t="n">
        <v>91.71923629999999</v>
      </c>
      <c r="K267" s="118" t="n"/>
    </row>
    <row r="268" ht="15" customHeight="1">
      <c r="D268" s="115" t="inlineStr">
        <is>
          <t>Edelweiss Equity Savings Fund</t>
        </is>
      </c>
      <c r="E268" s="115" t="inlineStr">
        <is>
          <t>Oberoi Realty Ltd 28/10/2025</t>
        </is>
      </c>
      <c r="F268" s="115" t="inlineStr">
        <is>
          <t>Short</t>
        </is>
      </c>
      <c r="G268" s="116" t="n">
        <v>5950</v>
      </c>
      <c r="H268" s="117" t="n">
        <v>1606.5294</v>
      </c>
      <c r="I268" s="117" t="n">
        <v>1590.6</v>
      </c>
      <c r="J268" s="117" t="n">
        <v>19.7777108</v>
      </c>
      <c r="K268" s="118" t="n"/>
    </row>
    <row r="269" ht="15" customHeight="1">
      <c r="D269" s="115" t="inlineStr">
        <is>
          <t>Edelweiss Equity Savings Fund</t>
        </is>
      </c>
      <c r="E269" s="115" t="inlineStr">
        <is>
          <t>Pidilite Industries Ltd 28/10/2025</t>
        </is>
      </c>
      <c r="F269" s="115" t="inlineStr">
        <is>
          <t>Short</t>
        </is>
      </c>
      <c r="G269" s="116" t="n">
        <v>6500</v>
      </c>
      <c r="H269" s="117" t="n">
        <v>1497.238462</v>
      </c>
      <c r="I269" s="117" t="n">
        <v>1479.6</v>
      </c>
      <c r="J269" s="117" t="n">
        <v>16.927365</v>
      </c>
      <c r="K269" s="118" t="n"/>
    </row>
    <row r="270" ht="15" customHeight="1">
      <c r="D270" s="115" t="inlineStr">
        <is>
          <t>Edelweiss Multi Asset Allocation Fund</t>
        </is>
      </c>
      <c r="E270" s="115" t="inlineStr">
        <is>
          <t>Ongc Ltd 28/10/2025</t>
        </is>
      </c>
      <c r="F270" s="115" t="inlineStr">
        <is>
          <t>Short</t>
        </is>
      </c>
      <c r="G270" s="116" t="n">
        <v>105750</v>
      </c>
      <c r="H270" s="117" t="n">
        <v>241.631489</v>
      </c>
      <c r="I270" s="117" t="n">
        <v>240.72</v>
      </c>
      <c r="J270" s="117" t="n">
        <v>46.2467486</v>
      </c>
      <c r="K270" s="118" t="n"/>
    </row>
    <row r="271" ht="15" customHeight="1">
      <c r="D271" s="115" t="inlineStr">
        <is>
          <t>Edelweiss Multi Asset Allocation Fund</t>
        </is>
      </c>
      <c r="E271" s="115" t="inlineStr">
        <is>
          <t>Power Finance Corporation Ltd 28/10/2025</t>
        </is>
      </c>
      <c r="F271" s="115" t="inlineStr">
        <is>
          <t>Short</t>
        </is>
      </c>
      <c r="G271" s="116" t="n">
        <v>62400</v>
      </c>
      <c r="H271" s="117" t="n">
        <v>409.035408</v>
      </c>
      <c r="I271" s="117" t="n">
        <v>412.25</v>
      </c>
      <c r="J271" s="117" t="n">
        <v>60.420048</v>
      </c>
      <c r="K271" s="118" t="n"/>
    </row>
    <row r="272" ht="15" customHeight="1">
      <c r="D272" s="115" t="inlineStr">
        <is>
          <t>Edelweiss Multi Asset Allocation Fund</t>
        </is>
      </c>
      <c r="E272" s="115" t="inlineStr">
        <is>
          <t>Vedanta Ltd 28/10/2025</t>
        </is>
      </c>
      <c r="F272" s="115" t="inlineStr">
        <is>
          <t>Short</t>
        </is>
      </c>
      <c r="G272" s="116" t="n">
        <v>2300</v>
      </c>
      <c r="H272" s="117" t="n">
        <v>453.35</v>
      </c>
      <c r="I272" s="117" t="n">
        <v>469.1</v>
      </c>
      <c r="J272" s="117" t="n">
        <v>2.171614</v>
      </c>
      <c r="K272" s="118" t="n"/>
    </row>
    <row r="273" ht="15" customHeight="1">
      <c r="D273" s="115" t="inlineStr">
        <is>
          <t>Edelweiss Multi Asset Allocation Fund</t>
        </is>
      </c>
      <c r="E273" s="115" t="inlineStr">
        <is>
          <t>Tata Motors Ltd 28/10/2025</t>
        </is>
      </c>
      <c r="F273" s="115" t="inlineStr">
        <is>
          <t>Short</t>
        </is>
      </c>
      <c r="G273" s="116" t="n">
        <v>146400</v>
      </c>
      <c r="H273" s="117" t="n">
        <v>684.7</v>
      </c>
      <c r="I273" s="117" t="n">
        <v>683.3</v>
      </c>
      <c r="J273" s="117" t="n">
        <v>190.034154</v>
      </c>
      <c r="K273" s="118" t="n"/>
    </row>
    <row r="274" ht="15" customHeight="1">
      <c r="D274" s="115" t="inlineStr">
        <is>
          <t>Edelweiss Multi Asset Allocation Fund</t>
        </is>
      </c>
      <c r="E274" s="115" t="inlineStr">
        <is>
          <t>Varun Beverages Ltd. 28/10/2025</t>
        </is>
      </c>
      <c r="F274" s="115" t="inlineStr">
        <is>
          <t>Short</t>
        </is>
      </c>
      <c r="G274" s="116" t="n">
        <v>13325</v>
      </c>
      <c r="H274" s="117" t="n">
        <v>454.157723</v>
      </c>
      <c r="I274" s="117" t="n">
        <v>446.95</v>
      </c>
      <c r="J274" s="117" t="n">
        <v>12.5632098</v>
      </c>
      <c r="K274" s="118" t="n"/>
    </row>
    <row r="275" ht="15" customHeight="1">
      <c r="D275" s="115" t="inlineStr">
        <is>
          <t>Edelweiss Multi Asset Allocation Fund</t>
        </is>
      </c>
      <c r="E275" s="115" t="inlineStr">
        <is>
          <t>Sun Pharma Ind Ltd 28/10/2025</t>
        </is>
      </c>
      <c r="F275" s="115" t="inlineStr">
        <is>
          <t>Short</t>
        </is>
      </c>
      <c r="G275" s="116" t="n">
        <v>3150</v>
      </c>
      <c r="H275" s="117" t="n">
        <v>1613.422235</v>
      </c>
      <c r="I275" s="117" t="n">
        <v>1605.6</v>
      </c>
      <c r="J275" s="117" t="n">
        <v>8.8891268</v>
      </c>
      <c r="K275" s="118" t="n"/>
    </row>
    <row r="276" ht="15" customHeight="1">
      <c r="D276" s="115" t="inlineStr">
        <is>
          <t>Edelweiss Multi Asset Allocation Fund</t>
        </is>
      </c>
      <c r="E276" s="115" t="inlineStr">
        <is>
          <t>Max Healthcare Institute Ltd 28/10/2025</t>
        </is>
      </c>
      <c r="F276" s="115" t="inlineStr">
        <is>
          <t>Short</t>
        </is>
      </c>
      <c r="G276" s="116" t="n">
        <v>55650</v>
      </c>
      <c r="H276" s="117" t="n">
        <v>1130.272653</v>
      </c>
      <c r="I276" s="117" t="n">
        <v>1122.3</v>
      </c>
      <c r="J276" s="117" t="n">
        <v>134.5391618</v>
      </c>
      <c r="K276" s="118" t="n"/>
    </row>
    <row r="277" ht="15" customHeight="1">
      <c r="D277" s="115" t="inlineStr">
        <is>
          <t>Edelweiss Multi Asset Allocation Fund</t>
        </is>
      </c>
      <c r="E277" s="115" t="inlineStr">
        <is>
          <t>Computer Age Manage Serv Ltd. 28/10/2025</t>
        </is>
      </c>
      <c r="F277" s="115" t="inlineStr">
        <is>
          <t>Short</t>
        </is>
      </c>
      <c r="G277" s="116" t="n">
        <v>5700</v>
      </c>
      <c r="H277" s="117" t="n">
        <v>3863.1342</v>
      </c>
      <c r="I277" s="117" t="n">
        <v>3783.8</v>
      </c>
      <c r="J277" s="117" t="n">
        <v>49.409823</v>
      </c>
      <c r="K277" s="118" t="n"/>
    </row>
    <row r="278" ht="15" customHeight="1">
      <c r="D278" s="115" t="inlineStr">
        <is>
          <t>Edelweiss Multi Asset Allocation Fund</t>
        </is>
      </c>
      <c r="E278" s="115" t="inlineStr">
        <is>
          <t>Ultratech Cement Ltd 28/10/2025</t>
        </is>
      </c>
      <c r="F278" s="115" t="inlineStr">
        <is>
          <t>Short</t>
        </is>
      </c>
      <c r="G278" s="116" t="n">
        <v>9100</v>
      </c>
      <c r="H278" s="117" t="n">
        <v>12196.879151</v>
      </c>
      <c r="I278" s="117" t="n">
        <v>12283</v>
      </c>
      <c r="J278" s="117" t="n">
        <v>194.554815</v>
      </c>
      <c r="K278" s="118" t="n"/>
    </row>
    <row r="279" ht="15" customHeight="1">
      <c r="D279" s="115" t="inlineStr">
        <is>
          <t>Edelweiss Multi Asset Allocation Fund</t>
        </is>
      </c>
      <c r="E279" s="115" t="inlineStr">
        <is>
          <t>Titan Company Ltd - Inr1 28/10/2025</t>
        </is>
      </c>
      <c r="F279" s="115" t="inlineStr">
        <is>
          <t>Short</t>
        </is>
      </c>
      <c r="G279" s="116" t="n">
        <v>14525</v>
      </c>
      <c r="H279" s="117" t="n">
        <v>3412.7458</v>
      </c>
      <c r="I279" s="117" t="n">
        <v>3391</v>
      </c>
      <c r="J279" s="117" t="n">
        <v>87.7224303</v>
      </c>
      <c r="K279" s="118" t="n"/>
    </row>
    <row r="280" ht="15" customHeight="1">
      <c r="D280" s="115" t="inlineStr">
        <is>
          <t>Edelweiss Multi Asset Allocation Fund</t>
        </is>
      </c>
      <c r="E280" s="115" t="inlineStr">
        <is>
          <t>Tata Consultancy Services Ltd 28/10/2025</t>
        </is>
      </c>
      <c r="F280" s="115" t="inlineStr">
        <is>
          <t>Short</t>
        </is>
      </c>
      <c r="G280" s="116" t="n">
        <v>5075</v>
      </c>
      <c r="H280" s="117" t="n">
        <v>2910.6</v>
      </c>
      <c r="I280" s="117" t="n">
        <v>2897.2</v>
      </c>
      <c r="J280" s="117" t="n">
        <v>26.0764919</v>
      </c>
      <c r="K280" s="118" t="n"/>
    </row>
    <row r="281" ht="15" customHeight="1">
      <c r="D281" s="115" t="inlineStr">
        <is>
          <t>Edelweiss Multi Asset Allocation Fund</t>
        </is>
      </c>
      <c r="E281" s="115" t="inlineStr">
        <is>
          <t>Tata Steel Ltd. 28/10/2025</t>
        </is>
      </c>
      <c r="F281" s="115" t="inlineStr">
        <is>
          <t>Short</t>
        </is>
      </c>
      <c r="G281" s="116" t="n">
        <v>192500</v>
      </c>
      <c r="H281" s="117" t="n">
        <v>170.7071</v>
      </c>
      <c r="I281" s="117" t="n">
        <v>170.07</v>
      </c>
      <c r="J281" s="117" t="n">
        <v>61.6333988</v>
      </c>
      <c r="K281" s="118" t="n"/>
    </row>
    <row r="282" ht="15" customHeight="1">
      <c r="D282" s="115" t="inlineStr">
        <is>
          <t>Edelweiss Multi Asset Allocation Fund</t>
        </is>
      </c>
      <c r="E282" s="115" t="inlineStr">
        <is>
          <t>Mazagon Dock Shipbuilders 28/10/2025</t>
        </is>
      </c>
      <c r="F282" s="115" t="inlineStr">
        <is>
          <t>Short</t>
        </is>
      </c>
      <c r="G282" s="116" t="n">
        <v>1225</v>
      </c>
      <c r="H282" s="117" t="n">
        <v>2765.742898</v>
      </c>
      <c r="I282" s="117" t="n">
        <v>2777.7</v>
      </c>
      <c r="J282" s="117" t="n">
        <v>10.364333</v>
      </c>
      <c r="K282" s="118" t="n"/>
    </row>
    <row r="283" ht="15" customHeight="1">
      <c r="D283" s="115" t="inlineStr">
        <is>
          <t>Edelweiss Multi Asset Allocation Fund</t>
        </is>
      </c>
      <c r="E283" s="115" t="inlineStr">
        <is>
          <t>Eternal Limited 28/10/2025</t>
        </is>
      </c>
      <c r="F283" s="115" t="inlineStr">
        <is>
          <t>Short</t>
        </is>
      </c>
      <c r="G283" s="116" t="n">
        <v>1282825</v>
      </c>
      <c r="H283" s="117" t="n">
        <v>331.510479</v>
      </c>
      <c r="I283" s="117" t="n">
        <v>327.9</v>
      </c>
      <c r="J283" s="117" t="n">
        <v>1015.3591946</v>
      </c>
      <c r="K283" s="118" t="n"/>
    </row>
    <row r="284" ht="15" customHeight="1">
      <c r="D284" s="115" t="inlineStr">
        <is>
          <t>Edelweiss Multi Asset Allocation Fund</t>
        </is>
      </c>
      <c r="E284" s="115" t="inlineStr">
        <is>
          <t>Aditya Birla Capital Ltd 28/10/2025</t>
        </is>
      </c>
      <c r="F284" s="115" t="inlineStr">
        <is>
          <t>Short</t>
        </is>
      </c>
      <c r="G284" s="116" t="n">
        <v>18600</v>
      </c>
      <c r="H284" s="117" t="n">
        <v>287.475</v>
      </c>
      <c r="I284" s="117" t="n">
        <v>294.2</v>
      </c>
      <c r="J284" s="117" t="n">
        <v>11.7043755</v>
      </c>
      <c r="K284" s="118" t="n"/>
    </row>
    <row r="285" ht="15" customHeight="1">
      <c r="D285" s="115" t="inlineStr">
        <is>
          <t>Edelweiss Multi Asset Allocation Fund</t>
        </is>
      </c>
      <c r="E285" s="115" t="inlineStr">
        <is>
          <t>Adani Enterprises Ltd 28/10/2025</t>
        </is>
      </c>
      <c r="F285" s="115" t="inlineStr">
        <is>
          <t>Short</t>
        </is>
      </c>
      <c r="G285" s="116" t="n">
        <v>73500</v>
      </c>
      <c r="H285" s="117" t="n">
        <v>2565.12533</v>
      </c>
      <c r="I285" s="117" t="n">
        <v>2522</v>
      </c>
      <c r="J285" s="117" t="n">
        <v>479.78301</v>
      </c>
      <c r="K285" s="118" t="n"/>
    </row>
    <row r="286" ht="15" customHeight="1">
      <c r="D286" s="115" t="inlineStr">
        <is>
          <t>Edelweiss Multi Asset Allocation Fund</t>
        </is>
      </c>
      <c r="E286" s="115" t="inlineStr">
        <is>
          <t>Adani Ports &amp; Sp Eco Zone 28/10/2025</t>
        </is>
      </c>
      <c r="F286" s="115" t="inlineStr">
        <is>
          <t>Short</t>
        </is>
      </c>
      <c r="G286" s="116" t="n">
        <v>31350</v>
      </c>
      <c r="H286" s="117" t="n">
        <v>1409.518189</v>
      </c>
      <c r="I286" s="117" t="n">
        <v>1411.2</v>
      </c>
      <c r="J286" s="117" t="n">
        <v>92.2301325</v>
      </c>
      <c r="K286" s="118" t="n"/>
    </row>
    <row r="287" ht="15" customHeight="1">
      <c r="D287" s="115" t="inlineStr">
        <is>
          <t>Edelweiss Multi Asset Allocation Fund</t>
        </is>
      </c>
      <c r="E287" s="115" t="inlineStr">
        <is>
          <t>Ambuja Cements Ltd 28/10/2025</t>
        </is>
      </c>
      <c r="F287" s="115" t="inlineStr">
        <is>
          <t>Short</t>
        </is>
      </c>
      <c r="G287" s="116" t="n">
        <v>5250</v>
      </c>
      <c r="H287" s="117" t="n">
        <v>577.58</v>
      </c>
      <c r="I287" s="117" t="n">
        <v>572.9</v>
      </c>
      <c r="J287" s="117" t="n">
        <v>5.612499399999999</v>
      </c>
      <c r="K287" s="118" t="n"/>
    </row>
    <row r="288" ht="15" customHeight="1">
      <c r="D288" s="115" t="inlineStr">
        <is>
          <t>Edelweiss Multi Asset Allocation Fund</t>
        </is>
      </c>
      <c r="E288" s="115" t="inlineStr">
        <is>
          <t>Apollo Hospitals Enterp Ltd 28/10/2025</t>
        </is>
      </c>
      <c r="F288" s="115" t="inlineStr">
        <is>
          <t>Short</t>
        </is>
      </c>
      <c r="G288" s="116" t="n">
        <v>625</v>
      </c>
      <c r="H288" s="117" t="n">
        <v>7648</v>
      </c>
      <c r="I288" s="117" t="n">
        <v>7463</v>
      </c>
      <c r="J288" s="117" t="n">
        <v>8.2611744</v>
      </c>
      <c r="K288" s="118" t="n"/>
    </row>
    <row r="289" ht="15" customHeight="1">
      <c r="D289" s="115" t="inlineStr">
        <is>
          <t>Edelweiss Multi Asset Allocation Fund</t>
        </is>
      </c>
      <c r="E289" s="115" t="inlineStr">
        <is>
          <t>Coforge Ltd 28/10/2025</t>
        </is>
      </c>
      <c r="F289" s="115" t="inlineStr">
        <is>
          <t>Short</t>
        </is>
      </c>
      <c r="G289" s="116" t="n">
        <v>6000</v>
      </c>
      <c r="H289" s="117" t="n">
        <v>1579.725</v>
      </c>
      <c r="I289" s="117" t="n">
        <v>1597.5</v>
      </c>
      <c r="J289" s="117" t="n">
        <v>21.35061</v>
      </c>
      <c r="K289" s="118" t="n"/>
    </row>
    <row r="290" ht="15" customHeight="1">
      <c r="D290" s="115" t="inlineStr">
        <is>
          <t>Edelweiss Multi Asset Allocation Fund</t>
        </is>
      </c>
      <c r="E290" s="115" t="inlineStr">
        <is>
          <t>Federal Bank Ltd 28/10/2025</t>
        </is>
      </c>
      <c r="F290" s="115" t="inlineStr">
        <is>
          <t>Short</t>
        </is>
      </c>
      <c r="G290" s="116" t="n">
        <v>225000</v>
      </c>
      <c r="H290" s="117" t="n">
        <v>194.114896</v>
      </c>
      <c r="I290" s="117" t="n">
        <v>193.92</v>
      </c>
      <c r="J290" s="117" t="n">
        <v>75.936825</v>
      </c>
      <c r="K290" s="118" t="n"/>
    </row>
    <row r="291" ht="15" customHeight="1">
      <c r="D291" s="115" t="inlineStr">
        <is>
          <t>Edelweiss Multi Asset Allocation Fund</t>
        </is>
      </c>
      <c r="E291" s="115" t="inlineStr">
        <is>
          <t>Gmr Airports Limited 28/10/2025</t>
        </is>
      </c>
      <c r="F291" s="115" t="inlineStr">
        <is>
          <t>Short</t>
        </is>
      </c>
      <c r="G291" s="116" t="n">
        <v>6975</v>
      </c>
      <c r="H291" s="117" t="n">
        <v>90.23999999999999</v>
      </c>
      <c r="I291" s="117" t="n">
        <v>87.68000000000001</v>
      </c>
      <c r="J291" s="117" t="n">
        <v>1.2347494</v>
      </c>
      <c r="K291" s="118" t="n"/>
    </row>
    <row r="292" ht="15" customHeight="1">
      <c r="D292" s="115" t="inlineStr">
        <is>
          <t>Edelweiss Multi Asset Allocation Fund</t>
        </is>
      </c>
      <c r="E292" s="115" t="inlineStr">
        <is>
          <t>Grasim Industries Ltd 28/10/2025</t>
        </is>
      </c>
      <c r="F292" s="115" t="inlineStr">
        <is>
          <t>Short</t>
        </is>
      </c>
      <c r="G292" s="116" t="n">
        <v>69750</v>
      </c>
      <c r="H292" s="117" t="n">
        <v>2783.63478</v>
      </c>
      <c r="I292" s="117" t="n">
        <v>2771.1</v>
      </c>
      <c r="J292" s="117" t="n">
        <v>340.1850488</v>
      </c>
      <c r="K292" s="118" t="n"/>
    </row>
    <row r="293" ht="15" customHeight="1">
      <c r="D293" s="115" t="inlineStr">
        <is>
          <t>Edelweiss Multi Asset Allocation Fund</t>
        </is>
      </c>
      <c r="E293" s="115" t="inlineStr">
        <is>
          <t>Hindustan Aeronautics Limited 28/10/2025</t>
        </is>
      </c>
      <c r="F293" s="115" t="inlineStr">
        <is>
          <t>Short</t>
        </is>
      </c>
      <c r="G293" s="116" t="n">
        <v>53400</v>
      </c>
      <c r="H293" s="117" t="n">
        <v>4815.255037</v>
      </c>
      <c r="I293" s="117" t="n">
        <v>4780.3</v>
      </c>
      <c r="J293" s="117" t="n">
        <v>548.4270779999999</v>
      </c>
      <c r="K293" s="118" t="n"/>
    </row>
    <row r="294" ht="15" customHeight="1">
      <c r="D294" s="115" t="inlineStr">
        <is>
          <t>Edelweiss Multi Asset Allocation Fund</t>
        </is>
      </c>
      <c r="E294" s="115" t="inlineStr">
        <is>
          <t>Hdfc Bank Ltd 28/10/2025</t>
        </is>
      </c>
      <c r="F294" s="115" t="inlineStr">
        <is>
          <t>Short</t>
        </is>
      </c>
      <c r="G294" s="116" t="n">
        <v>479600</v>
      </c>
      <c r="H294" s="117" t="n">
        <v>959.903542</v>
      </c>
      <c r="I294" s="117" t="n">
        <v>956.1</v>
      </c>
      <c r="J294" s="117" t="n">
        <v>809.2386720000001</v>
      </c>
      <c r="K294" s="118" t="n"/>
    </row>
    <row r="295" ht="15" customHeight="1">
      <c r="D295" s="115" t="inlineStr">
        <is>
          <t>Edelweiss Multi Asset Allocation Fund</t>
        </is>
      </c>
      <c r="E295" s="115" t="inlineStr">
        <is>
          <t>Hindalco Industries Ltd 28/10/2025</t>
        </is>
      </c>
      <c r="F295" s="115" t="inlineStr">
        <is>
          <t>Short</t>
        </is>
      </c>
      <c r="G295" s="116" t="n">
        <v>116200</v>
      </c>
      <c r="H295" s="117" t="n">
        <v>761.277704</v>
      </c>
      <c r="I295" s="117" t="n">
        <v>767.65</v>
      </c>
      <c r="J295" s="117" t="n">
        <v>162.488851</v>
      </c>
      <c r="K295" s="118" t="n"/>
    </row>
    <row r="296" ht="15" customHeight="1">
      <c r="D296" s="115" t="inlineStr">
        <is>
          <t>Edelweiss Multi Asset Allocation Fund</t>
        </is>
      </c>
      <c r="E296" s="115" t="inlineStr">
        <is>
          <t>Hindustan Petroleum Corp Ltd 28/10/2025</t>
        </is>
      </c>
      <c r="F296" s="115" t="inlineStr">
        <is>
          <t>Short</t>
        </is>
      </c>
      <c r="G296" s="116" t="n">
        <v>81000</v>
      </c>
      <c r="H296" s="117" t="n">
        <v>433.71127</v>
      </c>
      <c r="I296" s="117" t="n">
        <v>446.4</v>
      </c>
      <c r="J296" s="117" t="n">
        <v>78.6455325</v>
      </c>
      <c r="K296" s="118" t="n"/>
    </row>
    <row r="297" ht="15" customHeight="1">
      <c r="D297" s="115" t="inlineStr">
        <is>
          <t>Edelweiss Multi Asset Allocation Fund</t>
        </is>
      </c>
      <c r="E297" s="115" t="inlineStr">
        <is>
          <t>Hindustan Unilever Ltd 28/10/2025</t>
        </is>
      </c>
      <c r="F297" s="115" t="inlineStr">
        <is>
          <t>Short</t>
        </is>
      </c>
      <c r="G297" s="116" t="n">
        <v>5700</v>
      </c>
      <c r="H297" s="117" t="n">
        <v>2537.842121</v>
      </c>
      <c r="I297" s="117" t="n">
        <v>2531.6</v>
      </c>
      <c r="J297" s="117" t="n">
        <v>25.2798135</v>
      </c>
      <c r="K297" s="118" t="n"/>
    </row>
    <row r="298" ht="15" customHeight="1">
      <c r="D298" s="115" t="inlineStr">
        <is>
          <t>Edelweiss Multi Asset Allocation Fund</t>
        </is>
      </c>
      <c r="E298" s="115" t="inlineStr">
        <is>
          <t>Sammaan Capital Limited 28/10/2025</t>
        </is>
      </c>
      <c r="F298" s="115" t="inlineStr">
        <is>
          <t>Short</t>
        </is>
      </c>
      <c r="G298" s="116" t="n">
        <v>374100</v>
      </c>
      <c r="H298" s="117" t="n">
        <v>154.6853</v>
      </c>
      <c r="I298" s="117" t="n">
        <v>161.29</v>
      </c>
      <c r="J298" s="117" t="n">
        <v>230.5189236</v>
      </c>
      <c r="K298" s="118" t="n"/>
    </row>
    <row r="299" ht="15" customHeight="1">
      <c r="D299" s="115" t="inlineStr">
        <is>
          <t>Edelweiss Multi Asset Allocation Fund</t>
        </is>
      </c>
      <c r="E299" s="115" t="inlineStr">
        <is>
          <t>Icici Bank Ltd 28/10/2025</t>
        </is>
      </c>
      <c r="F299" s="115" t="inlineStr">
        <is>
          <t>Short</t>
        </is>
      </c>
      <c r="G299" s="116" t="n">
        <v>170800</v>
      </c>
      <c r="H299" s="117" t="n">
        <v>1375.343845</v>
      </c>
      <c r="I299" s="117" t="n">
        <v>1357.5</v>
      </c>
      <c r="J299" s="117" t="n">
        <v>408.84396</v>
      </c>
      <c r="K299" s="118" t="n"/>
    </row>
    <row r="300" ht="15" customHeight="1">
      <c r="D300" s="115" t="inlineStr">
        <is>
          <t>Edelweiss Multi Asset Allocation Fund</t>
        </is>
      </c>
      <c r="E300" s="115" t="inlineStr">
        <is>
          <t>Icici Pru Life Ins Co Ltd 28/10/2025</t>
        </is>
      </c>
      <c r="F300" s="115" t="inlineStr">
        <is>
          <t>Short</t>
        </is>
      </c>
      <c r="G300" s="116" t="n">
        <v>5550</v>
      </c>
      <c r="H300" s="117" t="n">
        <v>604.733301</v>
      </c>
      <c r="I300" s="117" t="n">
        <v>597.7</v>
      </c>
      <c r="J300" s="117" t="n">
        <v>5.8056053</v>
      </c>
      <c r="K300" s="118" t="n"/>
    </row>
    <row r="301" ht="15" customHeight="1">
      <c r="D301" s="115" t="inlineStr">
        <is>
          <t>Edelweiss Multi Asset Allocation Fund</t>
        </is>
      </c>
      <c r="E301" s="115" t="inlineStr">
        <is>
          <t>Vodafone Idea Ltd 28/10/2025</t>
        </is>
      </c>
      <c r="F301" s="115" t="inlineStr">
        <is>
          <t>Short</t>
        </is>
      </c>
      <c r="G301" s="116" t="n">
        <v>67257975</v>
      </c>
      <c r="H301" s="117" t="n">
        <v>8.221097</v>
      </c>
      <c r="I301" s="117" t="n">
        <v>8.199999999999999</v>
      </c>
      <c r="J301" s="117" t="n">
        <v>1883.5595899</v>
      </c>
      <c r="K301" s="118" t="n"/>
    </row>
    <row r="302" ht="15" customHeight="1">
      <c r="D302" s="115" t="inlineStr">
        <is>
          <t>Edelweiss Multi Asset Allocation Fund</t>
        </is>
      </c>
      <c r="E302" s="115" t="inlineStr">
        <is>
          <t>Idfc First Bank Ltd 28/10/2025</t>
        </is>
      </c>
      <c r="F302" s="115" t="inlineStr">
        <is>
          <t>Short</t>
        </is>
      </c>
      <c r="G302" s="116" t="n">
        <v>139125</v>
      </c>
      <c r="H302" s="117" t="n">
        <v>69.36</v>
      </c>
      <c r="I302" s="117" t="n">
        <v>70.23999999999999</v>
      </c>
      <c r="J302" s="117" t="n">
        <v>18.1846114</v>
      </c>
      <c r="K302" s="118" t="n"/>
    </row>
    <row r="303" ht="15" customHeight="1">
      <c r="D303" s="115" t="inlineStr">
        <is>
          <t>Edelweiss Multi Asset Allocation Fund</t>
        </is>
      </c>
      <c r="E303" s="115" t="inlineStr">
        <is>
          <t>Indusind Bank Ltd 28/10/2025</t>
        </is>
      </c>
      <c r="F303" s="115" t="inlineStr">
        <is>
          <t>Short</t>
        </is>
      </c>
      <c r="G303" s="116" t="n">
        <v>111300</v>
      </c>
      <c r="H303" s="117" t="n">
        <v>731.0012359999999</v>
      </c>
      <c r="I303" s="117" t="n">
        <v>738.9</v>
      </c>
      <c r="J303" s="117" t="n">
        <v>201.7688138</v>
      </c>
      <c r="K303" s="118" t="n"/>
    </row>
    <row r="304" ht="15" customHeight="1">
      <c r="D304" s="115" t="inlineStr">
        <is>
          <t>Edelweiss Multi Asset Allocation Fund</t>
        </is>
      </c>
      <c r="E304" s="115" t="inlineStr">
        <is>
          <t>Polycab India Limited 28/10/2025</t>
        </is>
      </c>
      <c r="F304" s="115" t="inlineStr">
        <is>
          <t>Short</t>
        </is>
      </c>
      <c r="G304" s="116" t="n">
        <v>3625</v>
      </c>
      <c r="H304" s="117" t="n">
        <v>7411.672428</v>
      </c>
      <c r="I304" s="117" t="n">
        <v>7339.5</v>
      </c>
      <c r="J304" s="117" t="n">
        <v>58.2964344</v>
      </c>
      <c r="K304" s="118" t="n"/>
    </row>
    <row r="305" ht="15" customHeight="1">
      <c r="D305" s="115" t="inlineStr">
        <is>
          <t>Edelweiss Multi Asset Allocation Fund</t>
        </is>
      </c>
      <c r="E305" s="115" t="inlineStr">
        <is>
          <t>Rbl Bank Ltd 28/10/2025</t>
        </is>
      </c>
      <c r="F305" s="115" t="inlineStr">
        <is>
          <t>Short</t>
        </is>
      </c>
      <c r="G305" s="116" t="n">
        <v>139700</v>
      </c>
      <c r="H305" s="117" t="n">
        <v>272.2977</v>
      </c>
      <c r="I305" s="117" t="n">
        <v>279.8</v>
      </c>
      <c r="J305" s="117" t="n">
        <v>154.2644235</v>
      </c>
      <c r="K305" s="118" t="n"/>
    </row>
    <row r="306" ht="15" customHeight="1">
      <c r="D306" s="115" t="inlineStr">
        <is>
          <t>Edelweiss Multi Asset Allocation Fund</t>
        </is>
      </c>
      <c r="E306" s="115" t="inlineStr">
        <is>
          <t>Reliance Industries Ltd 28/10/2025</t>
        </is>
      </c>
      <c r="F306" s="115" t="inlineStr">
        <is>
          <t>Short</t>
        </is>
      </c>
      <c r="G306" s="116" t="n">
        <v>443500</v>
      </c>
      <c r="H306" s="117" t="n">
        <v>1384.876884</v>
      </c>
      <c r="I306" s="117" t="n">
        <v>1373.2</v>
      </c>
      <c r="J306" s="117" t="n">
        <v>1080.8338925</v>
      </c>
      <c r="K306" s="118" t="n"/>
    </row>
    <row r="307" ht="15" customHeight="1">
      <c r="D307" s="115" t="inlineStr">
        <is>
          <t>Edelweiss Multi Asset Allocation Fund</t>
        </is>
      </c>
      <c r="E307" s="115" t="inlineStr">
        <is>
          <t>Divi'S Laboratories Ltd 28/10/2025</t>
        </is>
      </c>
      <c r="F307" s="115" t="inlineStr">
        <is>
          <t>Short</t>
        </is>
      </c>
      <c r="G307" s="116" t="n">
        <v>4600</v>
      </c>
      <c r="H307" s="117" t="n">
        <v>5818.445687</v>
      </c>
      <c r="I307" s="117" t="n">
        <v>5728</v>
      </c>
      <c r="J307" s="117" t="n">
        <v>46.52325</v>
      </c>
      <c r="K307" s="118" t="n"/>
    </row>
    <row r="308" ht="15" customHeight="1">
      <c r="D308" s="115" t="inlineStr">
        <is>
          <t>Edelweiss Multi Asset Allocation Fund</t>
        </is>
      </c>
      <c r="E308" s="115" t="inlineStr">
        <is>
          <t>Dlf Ltd 28/10/2025</t>
        </is>
      </c>
      <c r="F308" s="115" t="inlineStr">
        <is>
          <t>Short</t>
        </is>
      </c>
      <c r="G308" s="116" t="n">
        <v>12375</v>
      </c>
      <c r="H308" s="117" t="n">
        <v>724.7533</v>
      </c>
      <c r="I308" s="117" t="n">
        <v>718.3</v>
      </c>
      <c r="J308" s="117" t="n">
        <v>18.1403888</v>
      </c>
      <c r="K308" s="118" t="n"/>
    </row>
    <row r="309" ht="15" customHeight="1">
      <c r="D309" s="115" t="inlineStr">
        <is>
          <t>Edelweiss Multi Asset Allocation Fund</t>
        </is>
      </c>
      <c r="E309" s="115" t="inlineStr">
        <is>
          <t>Canara Bank 28/10/2025</t>
        </is>
      </c>
      <c r="F309" s="115" t="inlineStr">
        <is>
          <t>Short</t>
        </is>
      </c>
      <c r="G309" s="116" t="n">
        <v>391500</v>
      </c>
      <c r="H309" s="117" t="n">
        <v>122.240835</v>
      </c>
      <c r="I309" s="117" t="n">
        <v>124.6</v>
      </c>
      <c r="J309" s="117" t="n">
        <v>104.9790611</v>
      </c>
      <c r="K309" s="118" t="n"/>
    </row>
    <row r="310" ht="15" customHeight="1">
      <c r="D310" s="115" t="inlineStr">
        <is>
          <t>Edelweiss Multi Asset Allocation Fund</t>
        </is>
      </c>
      <c r="E310" s="115" t="inlineStr">
        <is>
          <t>Cg Power And Industrial Soln 28/10/2025</t>
        </is>
      </c>
      <c r="F310" s="115" t="inlineStr">
        <is>
          <t>Short</t>
        </is>
      </c>
      <c r="G310" s="116" t="n">
        <v>23800</v>
      </c>
      <c r="H310" s="117" t="n">
        <v>757.487489</v>
      </c>
      <c r="I310" s="117" t="n">
        <v>746.45</v>
      </c>
      <c r="J310" s="117" t="n">
        <v>39.9972685</v>
      </c>
      <c r="K310" s="118" t="n"/>
    </row>
    <row r="311" ht="15" customHeight="1">
      <c r="D311" s="115" t="inlineStr">
        <is>
          <t>Edelweiss Multi Asset Allocation Fund</t>
        </is>
      </c>
      <c r="E311" s="115" t="inlineStr">
        <is>
          <t>Cipla Ltd 28/10/2025</t>
        </is>
      </c>
      <c r="F311" s="115" t="inlineStr">
        <is>
          <t>Short</t>
        </is>
      </c>
      <c r="G311" s="116" t="n">
        <v>17625</v>
      </c>
      <c r="H311" s="117" t="n">
        <v>1525.819157</v>
      </c>
      <c r="I311" s="117" t="n">
        <v>1512.8</v>
      </c>
      <c r="J311" s="117" t="n">
        <v>46.56357560000001</v>
      </c>
      <c r="K311" s="118" t="n"/>
    </row>
    <row r="312" ht="15" customHeight="1">
      <c r="D312" s="115" t="inlineStr">
        <is>
          <t>Edelweiss Multi Asset Allocation Fund</t>
        </is>
      </c>
      <c r="E312" s="115" t="inlineStr">
        <is>
          <t>Coal India Ltd 28/10/2025</t>
        </is>
      </c>
      <c r="F312" s="115" t="inlineStr">
        <is>
          <t>Short</t>
        </is>
      </c>
      <c r="G312" s="116" t="n">
        <v>473850</v>
      </c>
      <c r="H312" s="117" t="n">
        <v>392.981626</v>
      </c>
      <c r="I312" s="117" t="n">
        <v>391.6</v>
      </c>
      <c r="J312" s="117" t="n">
        <v>326.662713</v>
      </c>
      <c r="K312" s="118" t="n"/>
    </row>
    <row r="313" ht="15" customHeight="1">
      <c r="D313" s="115" t="inlineStr">
        <is>
          <t>Edelweiss Multi Asset Allocation Fund</t>
        </is>
      </c>
      <c r="E313" s="115" t="inlineStr">
        <is>
          <t>Steel Authority Of India Ltd 28/10/2025</t>
        </is>
      </c>
      <c r="F313" s="115" t="inlineStr">
        <is>
          <t>Short</t>
        </is>
      </c>
      <c r="G313" s="116" t="n">
        <v>220900</v>
      </c>
      <c r="H313" s="117" t="n">
        <v>135.123219</v>
      </c>
      <c r="I313" s="117" t="n">
        <v>135.4</v>
      </c>
      <c r="J313" s="117" t="n">
        <v>74.99069019999999</v>
      </c>
      <c r="K313" s="118" t="n"/>
    </row>
    <row r="314" ht="15" customHeight="1">
      <c r="D314" s="115" t="inlineStr">
        <is>
          <t>Edelweiss Multi Asset Allocation Fund</t>
        </is>
      </c>
      <c r="E314" s="115" t="inlineStr">
        <is>
          <t>State Bank Of India 28/10/2025</t>
        </is>
      </c>
      <c r="F314" s="115" t="inlineStr">
        <is>
          <t>Short</t>
        </is>
      </c>
      <c r="G314" s="116" t="n">
        <v>381750</v>
      </c>
      <c r="H314" s="117" t="n">
        <v>873.119566</v>
      </c>
      <c r="I314" s="117" t="n">
        <v>876.95</v>
      </c>
      <c r="J314" s="117" t="n">
        <v>589.8772369</v>
      </c>
      <c r="K314" s="118" t="n"/>
    </row>
    <row r="315" ht="15" customHeight="1">
      <c r="D315" s="115" t="inlineStr">
        <is>
          <t>Edelweiss Multi Asset Allocation Fund</t>
        </is>
      </c>
      <c r="E315" s="115" t="inlineStr">
        <is>
          <t>Shriram Finance Limited 28/10/2025</t>
        </is>
      </c>
      <c r="F315" s="115" t="inlineStr">
        <is>
          <t>Short</t>
        </is>
      </c>
      <c r="G315" s="116" t="n">
        <v>94875</v>
      </c>
      <c r="H315" s="117" t="n">
        <v>619.27172</v>
      </c>
      <c r="I315" s="117" t="n">
        <v>620.6</v>
      </c>
      <c r="J315" s="117" t="n">
        <v>126.0575663</v>
      </c>
      <c r="K315" s="118" t="n"/>
    </row>
    <row r="316" ht="15" customHeight="1">
      <c r="D316" s="115" t="inlineStr">
        <is>
          <t>Edelweiss Multi Asset Allocation Fund</t>
        </is>
      </c>
      <c r="E316" s="115" t="inlineStr">
        <is>
          <t>Trent Ltd 28/10/2025</t>
        </is>
      </c>
      <c r="F316" s="115" t="inlineStr">
        <is>
          <t>Short</t>
        </is>
      </c>
      <c r="G316" s="116" t="n">
        <v>200</v>
      </c>
      <c r="H316" s="117" t="n">
        <v>4738.5</v>
      </c>
      <c r="I316" s="117" t="n">
        <v>4706</v>
      </c>
      <c r="J316" s="117" t="n">
        <v>2.265955</v>
      </c>
      <c r="K316" s="118" t="n"/>
    </row>
    <row r="317" ht="15" customHeight="1">
      <c r="D317" s="115" t="inlineStr">
        <is>
          <t>Edelweiss Multi Asset Allocation Fund</t>
        </is>
      </c>
      <c r="E317" s="115" t="inlineStr">
        <is>
          <t>Yes Bank Ltd 28/10/2025</t>
        </is>
      </c>
      <c r="F317" s="115" t="inlineStr">
        <is>
          <t>Short</t>
        </is>
      </c>
      <c r="G317" s="116" t="n">
        <v>31100</v>
      </c>
      <c r="H317" s="117" t="n">
        <v>21.57</v>
      </c>
      <c r="I317" s="117" t="n">
        <v>21.37</v>
      </c>
      <c r="J317" s="117" t="n">
        <v>1.4466632</v>
      </c>
      <c r="K317" s="118" t="n"/>
    </row>
    <row r="318" ht="15" customHeight="1">
      <c r="D318" s="115" t="inlineStr">
        <is>
          <t>Edelweiss Multi Asset Allocation Fund</t>
        </is>
      </c>
      <c r="E318" s="115" t="inlineStr">
        <is>
          <t>Adani Energy Solution Ltd 28/10/2025</t>
        </is>
      </c>
      <c r="F318" s="115" t="inlineStr">
        <is>
          <t>Short</t>
        </is>
      </c>
      <c r="G318" s="116" t="n">
        <v>37800</v>
      </c>
      <c r="H318" s="117" t="n">
        <v>893.79375</v>
      </c>
      <c r="I318" s="117" t="n">
        <v>876.7</v>
      </c>
      <c r="J318" s="117" t="n">
        <v>95.53704300000001</v>
      </c>
      <c r="K318" s="118" t="n"/>
    </row>
    <row r="319" ht="15" customHeight="1">
      <c r="D319" s="115" t="inlineStr">
        <is>
          <t>Edelweiss Multi Asset Allocation Fund</t>
        </is>
      </c>
      <c r="E319" s="115" t="inlineStr">
        <is>
          <t>Jsw Energy Ltd 28/10/2025</t>
        </is>
      </c>
      <c r="F319" s="115" t="inlineStr">
        <is>
          <t>Short</t>
        </is>
      </c>
      <c r="G319" s="116" t="n">
        <v>50000</v>
      </c>
      <c r="H319" s="117" t="n">
        <v>533.875014</v>
      </c>
      <c r="I319" s="117" t="n">
        <v>533.45</v>
      </c>
      <c r="J319" s="117" t="n">
        <v>63.849875</v>
      </c>
      <c r="K319" s="118" t="n"/>
    </row>
    <row r="320" ht="15" customHeight="1">
      <c r="D320" s="115" t="inlineStr">
        <is>
          <t>Edelweiss Multi Asset Allocation Fund</t>
        </is>
      </c>
      <c r="E320" s="115" t="inlineStr">
        <is>
          <t>Axis Bank Ltd 28/10/2025</t>
        </is>
      </c>
      <c r="F320" s="115" t="inlineStr">
        <is>
          <t>Short</t>
        </is>
      </c>
      <c r="G320" s="116" t="n">
        <v>501875.0000000001</v>
      </c>
      <c r="H320" s="117" t="n">
        <v>1145.774821</v>
      </c>
      <c r="I320" s="117" t="n">
        <v>1137.2</v>
      </c>
      <c r="J320" s="117" t="n">
        <v>1008.6232063</v>
      </c>
      <c r="K320" s="118" t="n"/>
    </row>
    <row r="321" ht="15" customHeight="1">
      <c r="D321" s="115" t="inlineStr">
        <is>
          <t>Edelweiss Multi Asset Allocation Fund</t>
        </is>
      </c>
      <c r="E321" s="115" t="inlineStr">
        <is>
          <t>Bajaj Finance Ltd 28/10/2025</t>
        </is>
      </c>
      <c r="F321" s="115" t="inlineStr">
        <is>
          <t>Short</t>
        </is>
      </c>
      <c r="G321" s="116" t="n">
        <v>54750</v>
      </c>
      <c r="H321" s="117" t="n">
        <v>1010.012342</v>
      </c>
      <c r="I321" s="117" t="n">
        <v>1004.6</v>
      </c>
      <c r="J321" s="117" t="n">
        <v>96.30483939999999</v>
      </c>
      <c r="K321" s="118" t="n"/>
    </row>
    <row r="322" ht="15" customHeight="1">
      <c r="D322" s="115" t="inlineStr">
        <is>
          <t>Edelweiss Multi Asset Allocation Fund</t>
        </is>
      </c>
      <c r="E322" s="115" t="inlineStr">
        <is>
          <t>Bank Of Baroda 28/10/2025</t>
        </is>
      </c>
      <c r="F322" s="115" t="inlineStr">
        <is>
          <t>Short</t>
        </is>
      </c>
      <c r="G322" s="116" t="n">
        <v>73125</v>
      </c>
      <c r="H322" s="117" t="n">
        <v>254.1976</v>
      </c>
      <c r="I322" s="117" t="n">
        <v>260.38</v>
      </c>
      <c r="J322" s="117" t="n">
        <v>36.3718997</v>
      </c>
      <c r="K322" s="118" t="n"/>
    </row>
    <row r="323" ht="15" customHeight="1">
      <c r="D323" s="115" t="inlineStr">
        <is>
          <t>Edelweiss Multi Asset Allocation Fund</t>
        </is>
      </c>
      <c r="E323" s="115" t="inlineStr">
        <is>
          <t>Bharti Airtel Ltd 28/10/2025</t>
        </is>
      </c>
      <c r="F323" s="115" t="inlineStr">
        <is>
          <t>Short</t>
        </is>
      </c>
      <c r="G323" s="116" t="n">
        <v>229900</v>
      </c>
      <c r="H323" s="117" t="n">
        <v>1932.317164</v>
      </c>
      <c r="I323" s="117" t="n">
        <v>1891.8</v>
      </c>
      <c r="J323" s="117" t="n">
        <v>776.4700075</v>
      </c>
      <c r="K323" s="118" t="n"/>
    </row>
    <row r="324" ht="15" customHeight="1">
      <c r="D324" s="115" t="inlineStr">
        <is>
          <t>Edelweiss Multi Asset Allocation Fund</t>
        </is>
      </c>
      <c r="E324" s="115" t="inlineStr">
        <is>
          <t>Bharat Heavy Electricals Ltd 28/10/2025</t>
        </is>
      </c>
      <c r="F324" s="115" t="inlineStr">
        <is>
          <t>Short</t>
        </is>
      </c>
      <c r="G324" s="116" t="n">
        <v>49875</v>
      </c>
      <c r="H324" s="117" t="n">
        <v>234.66</v>
      </c>
      <c r="I324" s="117" t="n">
        <v>239.94</v>
      </c>
      <c r="J324" s="117" t="n">
        <v>28.4048349</v>
      </c>
      <c r="K324" s="118" t="n"/>
    </row>
    <row r="325" ht="15" customHeight="1">
      <c r="D325" s="115" t="inlineStr">
        <is>
          <t>Edelweiss Multi Asset Allocation Fund</t>
        </is>
      </c>
      <c r="E325" s="115" t="inlineStr">
        <is>
          <t>Biocon Ltd 28/10/2025</t>
        </is>
      </c>
      <c r="F325" s="115" t="inlineStr">
        <is>
          <t>Short</t>
        </is>
      </c>
      <c r="G325" s="116" t="n">
        <v>25000</v>
      </c>
      <c r="H325" s="117" t="n">
        <v>347.36</v>
      </c>
      <c r="I325" s="117" t="n">
        <v>342.65</v>
      </c>
      <c r="J325" s="117" t="n">
        <v>18.2114375</v>
      </c>
      <c r="K325" s="118" t="n"/>
    </row>
    <row r="326" ht="15" customHeight="1">
      <c r="D326" s="115" t="inlineStr">
        <is>
          <t>Edelweiss Multi Asset Allocation Fund</t>
        </is>
      </c>
      <c r="E326" s="115" t="inlineStr">
        <is>
          <t>Aurobindo Pharma Ltd 28/10/2025</t>
        </is>
      </c>
      <c r="F326" s="115" t="inlineStr">
        <is>
          <t>Short</t>
        </is>
      </c>
      <c r="G326" s="116" t="n">
        <v>2200</v>
      </c>
      <c r="H326" s="117" t="n">
        <v>1101</v>
      </c>
      <c r="I326" s="117" t="n">
        <v>1089</v>
      </c>
      <c r="J326" s="117" t="n">
        <v>4.582149</v>
      </c>
      <c r="K326" s="118" t="n"/>
    </row>
    <row r="327" ht="15" customHeight="1">
      <c r="D327" s="115" t="inlineStr">
        <is>
          <t>Edelweiss Multi Asset Allocation Fund</t>
        </is>
      </c>
      <c r="E327" s="115" t="inlineStr">
        <is>
          <t>Bharat Electronics Ltd 28/10/2025</t>
        </is>
      </c>
      <c r="F327" s="115" t="inlineStr">
        <is>
          <t>Short</t>
        </is>
      </c>
      <c r="G327" s="116" t="n">
        <v>361950</v>
      </c>
      <c r="H327" s="117" t="n">
        <v>407.283855</v>
      </c>
      <c r="I327" s="117" t="n">
        <v>405.65</v>
      </c>
      <c r="J327" s="117" t="n">
        <v>298.4992601</v>
      </c>
      <c r="K327" s="118" t="n"/>
    </row>
    <row r="328" ht="15" customHeight="1">
      <c r="D328" s="115" t="inlineStr">
        <is>
          <t>Edelweiss Multi Asset Allocation Fund</t>
        </is>
      </c>
      <c r="E328" s="115" t="inlineStr">
        <is>
          <t>Cummins India Ltd 28/10/2025</t>
        </is>
      </c>
      <c r="F328" s="115" t="inlineStr">
        <is>
          <t>Short</t>
        </is>
      </c>
      <c r="G328" s="116" t="n">
        <v>7000</v>
      </c>
      <c r="H328" s="117" t="n">
        <v>3927.5057</v>
      </c>
      <c r="I328" s="117" t="n">
        <v>3949.7</v>
      </c>
      <c r="J328" s="117" t="n">
        <v>54.30684</v>
      </c>
      <c r="K328" s="118" t="n"/>
    </row>
    <row r="329" ht="15" customHeight="1">
      <c r="D329" s="115" t="inlineStr">
        <is>
          <t>Edelweiss Multi Asset Allocation Fund</t>
        </is>
      </c>
      <c r="E329" s="115" t="inlineStr">
        <is>
          <t>Hcl Technologies Ltd 28/10/2025</t>
        </is>
      </c>
      <c r="F329" s="115" t="inlineStr">
        <is>
          <t>Short</t>
        </is>
      </c>
      <c r="G329" s="116" t="n">
        <v>31150</v>
      </c>
      <c r="H329" s="117" t="n">
        <v>1394.4202</v>
      </c>
      <c r="I329" s="117" t="n">
        <v>1382.6</v>
      </c>
      <c r="J329" s="117" t="n">
        <v>76.600342</v>
      </c>
      <c r="K329" s="118" t="n"/>
    </row>
    <row r="330" ht="15" customHeight="1">
      <c r="D330" s="115" t="inlineStr">
        <is>
          <t>Edelweiss Multi Asset Allocation Fund</t>
        </is>
      </c>
      <c r="E330" s="115" t="inlineStr">
        <is>
          <t>Hdfc Life Ins Co Ltd 28/10/2025</t>
        </is>
      </c>
      <c r="F330" s="115" t="inlineStr">
        <is>
          <t>Short</t>
        </is>
      </c>
      <c r="G330" s="116" t="n">
        <v>36300</v>
      </c>
      <c r="H330" s="117" t="n">
        <v>760.7803</v>
      </c>
      <c r="I330" s="117" t="n">
        <v>761.7</v>
      </c>
      <c r="J330" s="117" t="n">
        <v>48.7622438</v>
      </c>
      <c r="K330" s="118" t="n"/>
    </row>
    <row r="331" ht="15" customHeight="1">
      <c r="D331" s="115" t="inlineStr">
        <is>
          <t>Edelweiss Multi Asset Allocation Fund</t>
        </is>
      </c>
      <c r="E331" s="115" t="inlineStr">
        <is>
          <t>Indus Towers Ltd 28/10/2025</t>
        </is>
      </c>
      <c r="F331" s="115" t="inlineStr">
        <is>
          <t>Short</t>
        </is>
      </c>
      <c r="G331" s="116" t="n">
        <v>23800</v>
      </c>
      <c r="H331" s="117" t="n">
        <v>352.025036</v>
      </c>
      <c r="I331" s="117" t="n">
        <v>345.1</v>
      </c>
      <c r="J331" s="117" t="n">
        <v>17.803828</v>
      </c>
      <c r="K331" s="118" t="n"/>
    </row>
    <row r="332" ht="15" customHeight="1">
      <c r="D332" s="115" t="inlineStr">
        <is>
          <t>Edelweiss Multi Asset Allocation Fund</t>
        </is>
      </c>
      <c r="E332" s="115" t="inlineStr">
        <is>
          <t>Irctc 28/10/2025</t>
        </is>
      </c>
      <c r="F332" s="115" t="inlineStr">
        <is>
          <t>Short</t>
        </is>
      </c>
      <c r="G332" s="116" t="n">
        <v>32375</v>
      </c>
      <c r="H332" s="117" t="n">
        <v>705.0324000000001</v>
      </c>
      <c r="I332" s="117" t="n">
        <v>705.45</v>
      </c>
      <c r="J332" s="117" t="n">
        <v>40.2247234</v>
      </c>
      <c r="K332" s="118" t="n"/>
    </row>
    <row r="333" ht="15" customHeight="1">
      <c r="D333" s="115" t="inlineStr">
        <is>
          <t>Edelweiss Multi Asset Allocation Fund</t>
        </is>
      </c>
      <c r="E333" s="115" t="inlineStr">
        <is>
          <t>Jindal Steel &amp; Power Ltd 28/10/2025</t>
        </is>
      </c>
      <c r="F333" s="115" t="inlineStr">
        <is>
          <t>Short</t>
        </is>
      </c>
      <c r="G333" s="116" t="n">
        <v>6875</v>
      </c>
      <c r="H333" s="117" t="n">
        <v>1057.85</v>
      </c>
      <c r="I333" s="117" t="n">
        <v>1068.2</v>
      </c>
      <c r="J333" s="117" t="n">
        <v>14.1697703</v>
      </c>
      <c r="K333" s="118" t="n"/>
    </row>
    <row r="334" ht="15" customHeight="1">
      <c r="D334" s="115" t="inlineStr">
        <is>
          <t>Edelweiss Multi Asset Allocation Fund</t>
        </is>
      </c>
      <c r="E334" s="115" t="inlineStr">
        <is>
          <t>Jsw Steel Ltd 28/10/2025</t>
        </is>
      </c>
      <c r="F334" s="115" t="inlineStr">
        <is>
          <t>Short</t>
        </is>
      </c>
      <c r="G334" s="116" t="n">
        <v>29025</v>
      </c>
      <c r="H334" s="117" t="n">
        <v>1149.02324</v>
      </c>
      <c r="I334" s="117" t="n">
        <v>1149.1</v>
      </c>
      <c r="J334" s="117" t="n">
        <v>57.8333284</v>
      </c>
      <c r="K334" s="118" t="n"/>
    </row>
    <row r="335" ht="15" customHeight="1">
      <c r="D335" s="115" t="inlineStr">
        <is>
          <t>Edelweiss Multi Asset Allocation Fund</t>
        </is>
      </c>
      <c r="E335" s="115" t="inlineStr">
        <is>
          <t>Jubilant Foodworks Ltd 28/10/2025</t>
        </is>
      </c>
      <c r="F335" s="115" t="inlineStr">
        <is>
          <t>Short</t>
        </is>
      </c>
      <c r="G335" s="116" t="n">
        <v>5000</v>
      </c>
      <c r="H335" s="117" t="n">
        <v>618.275</v>
      </c>
      <c r="I335" s="117" t="n">
        <v>622.1</v>
      </c>
      <c r="J335" s="117" t="n">
        <v>5.7303375</v>
      </c>
      <c r="K335" s="118" t="n"/>
    </row>
    <row r="336" ht="15" customHeight="1">
      <c r="D336" s="115" t="inlineStr">
        <is>
          <t>Edelweiss Multi Asset Allocation Fund</t>
        </is>
      </c>
      <c r="E336" s="115" t="inlineStr">
        <is>
          <t>Kotak Mahindra Ban - Inr5 28/10/2025</t>
        </is>
      </c>
      <c r="F336" s="115" t="inlineStr">
        <is>
          <t>Short</t>
        </is>
      </c>
      <c r="G336" s="116" t="n">
        <v>50400</v>
      </c>
      <c r="H336" s="117" t="n">
        <v>2010.596841</v>
      </c>
      <c r="I336" s="117" t="n">
        <v>2004.9</v>
      </c>
      <c r="J336" s="117" t="n">
        <v>178.148376</v>
      </c>
      <c r="K336" s="118" t="n"/>
    </row>
    <row r="337" ht="15" customHeight="1">
      <c r="D337" s="115" t="inlineStr">
        <is>
          <t>Edelweiss Multi Asset Allocation Fund</t>
        </is>
      </c>
      <c r="E337" s="115" t="inlineStr">
        <is>
          <t>Lic Housing Finance Ltd 28/10/2025</t>
        </is>
      </c>
      <c r="F337" s="115" t="inlineStr">
        <is>
          <t>Short</t>
        </is>
      </c>
      <c r="G337" s="116" t="n">
        <v>11000</v>
      </c>
      <c r="H337" s="117" t="n">
        <v>570.0182</v>
      </c>
      <c r="I337" s="117" t="n">
        <v>569.1</v>
      </c>
      <c r="J337" s="117" t="n">
        <v>14.21365</v>
      </c>
      <c r="K337" s="118" t="n"/>
    </row>
    <row r="338" ht="15" customHeight="1">
      <c r="D338" s="115" t="inlineStr">
        <is>
          <t>Edelweiss Multi Asset Allocation Fund</t>
        </is>
      </c>
      <c r="E338" s="115" t="inlineStr">
        <is>
          <t>Larsen &amp; Toubro Ltd 28/10/2025</t>
        </is>
      </c>
      <c r="F338" s="115" t="inlineStr">
        <is>
          <t>Short</t>
        </is>
      </c>
      <c r="G338" s="116" t="n">
        <v>5600</v>
      </c>
      <c r="H338" s="117" t="n">
        <v>3726.021859</v>
      </c>
      <c r="I338" s="117" t="n">
        <v>3680.4</v>
      </c>
      <c r="J338" s="117" t="n">
        <v>36.66978</v>
      </c>
      <c r="K338" s="118" t="n"/>
    </row>
    <row r="339" ht="15" customHeight="1">
      <c r="D339" s="115" t="inlineStr">
        <is>
          <t>Edelweiss Multi Asset Allocation Fund</t>
        </is>
      </c>
      <c r="E339" s="115" t="inlineStr">
        <is>
          <t>Pb Fintech Limited 28/10/2025</t>
        </is>
      </c>
      <c r="F339" s="115" t="inlineStr">
        <is>
          <t>Short</t>
        </is>
      </c>
      <c r="G339" s="116" t="n">
        <v>20300</v>
      </c>
      <c r="H339" s="117" t="n">
        <v>1728.30519</v>
      </c>
      <c r="I339" s="117" t="n">
        <v>1709.1</v>
      </c>
      <c r="J339" s="117" t="n">
        <v>86.0718985</v>
      </c>
      <c r="K339" s="118" t="n"/>
    </row>
    <row r="340" ht="15" customHeight="1">
      <c r="D340" s="115" t="inlineStr">
        <is>
          <t>Edelweiss Multi Asset Allocation Fund</t>
        </is>
      </c>
      <c r="E340" s="115" t="inlineStr">
        <is>
          <t>Persistent Systems Ltd 28/10/2025</t>
        </is>
      </c>
      <c r="F340" s="115" t="inlineStr">
        <is>
          <t>Short</t>
        </is>
      </c>
      <c r="G340" s="116" t="n">
        <v>4800</v>
      </c>
      <c r="H340" s="117" t="n">
        <v>4925.1875</v>
      </c>
      <c r="I340" s="117" t="n">
        <v>4850</v>
      </c>
      <c r="J340" s="117" t="n">
        <v>52.00272</v>
      </c>
      <c r="K340" s="118" t="n"/>
    </row>
    <row r="341" ht="15" customHeight="1">
      <c r="D341" s="115" t="inlineStr">
        <is>
          <t>Edelweiss Multi Asset Allocation Fund</t>
        </is>
      </c>
      <c r="E341" s="115" t="inlineStr">
        <is>
          <t>Lupin Ltd 28/10/2025</t>
        </is>
      </c>
      <c r="F341" s="115" t="inlineStr">
        <is>
          <t>Short</t>
        </is>
      </c>
      <c r="G341" s="116" t="n">
        <v>17425</v>
      </c>
      <c r="H341" s="117" t="n">
        <v>1952.8488</v>
      </c>
      <c r="I341" s="117" t="n">
        <v>1926.5</v>
      </c>
      <c r="J341" s="117" t="n">
        <v>60.6457958</v>
      </c>
      <c r="K341" s="118" t="n"/>
    </row>
    <row r="342" ht="15" customHeight="1">
      <c r="D342" s="115" t="inlineStr">
        <is>
          <t>Edelweiss Multi Asset Allocation Fund</t>
        </is>
      </c>
      <c r="E342" s="115" t="inlineStr">
        <is>
          <t>Mahindra &amp; Mahindra Ltd 28/10/2025</t>
        </is>
      </c>
      <c r="F342" s="115" t="inlineStr">
        <is>
          <t>Short</t>
        </is>
      </c>
      <c r="G342" s="116" t="n">
        <v>58800</v>
      </c>
      <c r="H342" s="117" t="n">
        <v>3490.885056</v>
      </c>
      <c r="I342" s="117" t="n">
        <v>3452.4</v>
      </c>
      <c r="J342" s="117" t="n">
        <v>384.123936</v>
      </c>
      <c r="K342" s="118" t="n"/>
    </row>
    <row r="343" ht="15" customHeight="1">
      <c r="D343" s="115" t="inlineStr">
        <is>
          <t>Edelweiss Multi Asset Allocation Fund</t>
        </is>
      </c>
      <c r="E343" s="115" t="inlineStr">
        <is>
          <t>Marico Ltd 28/10/2025</t>
        </is>
      </c>
      <c r="F343" s="115" t="inlineStr">
        <is>
          <t>Short</t>
        </is>
      </c>
      <c r="G343" s="116" t="n">
        <v>130800</v>
      </c>
      <c r="H343" s="117" t="n">
        <v>708.348578</v>
      </c>
      <c r="I343" s="117" t="n">
        <v>702.55</v>
      </c>
      <c r="J343" s="117" t="n">
        <v>162.272115</v>
      </c>
      <c r="K343" s="118" t="n"/>
    </row>
    <row r="344" ht="15" customHeight="1">
      <c r="D344" s="115" t="inlineStr">
        <is>
          <t>Edelweiss Multi Asset Allocation Fund</t>
        </is>
      </c>
      <c r="E344" s="115" t="inlineStr">
        <is>
          <t>United Spirits Ltd 28/10/2025</t>
        </is>
      </c>
      <c r="F344" s="115" t="inlineStr">
        <is>
          <t>Short</t>
        </is>
      </c>
      <c r="G344" s="116" t="n">
        <v>1200</v>
      </c>
      <c r="H344" s="117" t="n">
        <v>1326.366667</v>
      </c>
      <c r="I344" s="117" t="n">
        <v>1336.3</v>
      </c>
      <c r="J344" s="117" t="n">
        <v>2.787828</v>
      </c>
      <c r="K344" s="118" t="n"/>
    </row>
    <row r="345" ht="15" customHeight="1">
      <c r="D345" s="115" t="inlineStr">
        <is>
          <t>Edelweiss Multi Asset Allocation Fund</t>
        </is>
      </c>
      <c r="E345" s="115" t="inlineStr">
        <is>
          <t>Samvardhana Motherson Int Ltd 28/10/2025</t>
        </is>
      </c>
      <c r="F345" s="115" t="inlineStr">
        <is>
          <t>Short</t>
        </is>
      </c>
      <c r="G345" s="116" t="n">
        <v>30750</v>
      </c>
      <c r="H345" s="117" t="n">
        <v>107.224</v>
      </c>
      <c r="I345" s="117" t="n">
        <v>106.35</v>
      </c>
      <c r="J345" s="117" t="n">
        <v>7.289979399999999</v>
      </c>
      <c r="K345" s="118" t="n"/>
    </row>
    <row r="346" ht="15" customHeight="1">
      <c r="D346" s="115" t="inlineStr">
        <is>
          <t>Edelweiss Multi Asset Allocation Fund</t>
        </is>
      </c>
      <c r="E346" s="115" t="inlineStr">
        <is>
          <t>Mphasis Ltd 28/10/2025</t>
        </is>
      </c>
      <c r="F346" s="115" t="inlineStr">
        <is>
          <t>Short</t>
        </is>
      </c>
      <c r="G346" s="116" t="n">
        <v>8525</v>
      </c>
      <c r="H346" s="117" t="n">
        <v>2688.880601</v>
      </c>
      <c r="I346" s="117" t="n">
        <v>2671.5</v>
      </c>
      <c r="J346" s="117" t="n">
        <v>46.966271</v>
      </c>
      <c r="K346" s="118" t="n"/>
    </row>
    <row r="347" ht="15" customHeight="1">
      <c r="D347" s="115" t="inlineStr">
        <is>
          <t>Edelweiss Multi Asset Allocation Fund</t>
        </is>
      </c>
      <c r="E347" s="115" t="inlineStr">
        <is>
          <t>National Aluminium Co. Ltd 28/10/2025</t>
        </is>
      </c>
      <c r="F347" s="115" t="inlineStr">
        <is>
          <t>Short</t>
        </is>
      </c>
      <c r="G347" s="116" t="n">
        <v>93750</v>
      </c>
      <c r="H347" s="117" t="n">
        <v>205.5776</v>
      </c>
      <c r="I347" s="117" t="n">
        <v>215.13</v>
      </c>
      <c r="J347" s="117" t="n">
        <v>54.3555938</v>
      </c>
      <c r="K347" s="118" t="n"/>
    </row>
    <row r="348" ht="15" customHeight="1">
      <c r="D348" s="115" t="inlineStr">
        <is>
          <t>Edelweiss Multi Asset Allocation Fund</t>
        </is>
      </c>
      <c r="E348" s="115" t="inlineStr">
        <is>
          <t>Nbcc India Ltd 28/10/2025</t>
        </is>
      </c>
      <c r="F348" s="115" t="inlineStr">
        <is>
          <t>Short</t>
        </is>
      </c>
      <c r="G348" s="116" t="n">
        <v>52000</v>
      </c>
      <c r="H348" s="117" t="n">
        <v>108.27</v>
      </c>
      <c r="I348" s="117" t="n">
        <v>107.61</v>
      </c>
      <c r="J348" s="117" t="n">
        <v>15.3192</v>
      </c>
      <c r="K348" s="118" t="n"/>
    </row>
    <row r="349" ht="15" customHeight="1">
      <c r="D349" s="115" t="inlineStr">
        <is>
          <t>Edelweiss Multi Asset Allocation Fund</t>
        </is>
      </c>
      <c r="E349" s="115" t="inlineStr">
        <is>
          <t>Nmdc Ltd 28/10/2025</t>
        </is>
      </c>
      <c r="F349" s="115" t="inlineStr">
        <is>
          <t>Short</t>
        </is>
      </c>
      <c r="G349" s="116" t="n">
        <v>135000</v>
      </c>
      <c r="H349" s="117" t="n">
        <v>77.967</v>
      </c>
      <c r="I349" s="117" t="n">
        <v>76.87</v>
      </c>
      <c r="J349" s="117" t="n">
        <v>25.281585</v>
      </c>
      <c r="K349" s="118" t="n"/>
    </row>
    <row r="350" ht="15" customHeight="1">
      <c r="D350" s="115" t="inlineStr">
        <is>
          <t>Edelweiss Multi Asset Allocation Fund</t>
        </is>
      </c>
      <c r="E350" s="115" t="inlineStr">
        <is>
          <t>Ntpc Ltd 28/10/2025</t>
        </is>
      </c>
      <c r="F350" s="115" t="inlineStr">
        <is>
          <t>Short</t>
        </is>
      </c>
      <c r="G350" s="116" t="n">
        <v>19500</v>
      </c>
      <c r="H350" s="117" t="n">
        <v>342.784608</v>
      </c>
      <c r="I350" s="117" t="n">
        <v>342.65</v>
      </c>
      <c r="J350" s="117" t="n">
        <v>11.8054463</v>
      </c>
      <c r="K350" s="118" t="n"/>
    </row>
    <row r="351" ht="15" customHeight="1">
      <c r="D351" s="115" t="inlineStr">
        <is>
          <t>Edelweiss Multi Asset Allocation Fund</t>
        </is>
      </c>
      <c r="E351" s="115" t="inlineStr">
        <is>
          <t>Oberoi Realty Ltd 28/10/2025</t>
        </is>
      </c>
      <c r="F351" s="115" t="inlineStr">
        <is>
          <t>Short</t>
        </is>
      </c>
      <c r="G351" s="116" t="n">
        <v>11200</v>
      </c>
      <c r="H351" s="117" t="n">
        <v>1601.262513</v>
      </c>
      <c r="I351" s="117" t="n">
        <v>1590.6</v>
      </c>
      <c r="J351" s="117" t="n">
        <v>37.228632</v>
      </c>
      <c r="K351" s="118" t="n"/>
    </row>
    <row r="352" ht="15" customHeight="1">
      <c r="D352" s="115" t="inlineStr">
        <is>
          <t>Edelweiss Multi Asset Allocation Fund</t>
        </is>
      </c>
      <c r="E352" s="115" t="inlineStr">
        <is>
          <t>Petronet Lng Ltd 28/10/2025</t>
        </is>
      </c>
      <c r="F352" s="115" t="inlineStr">
        <is>
          <t>Short</t>
        </is>
      </c>
      <c r="G352" s="116" t="n">
        <v>9000</v>
      </c>
      <c r="H352" s="117" t="n">
        <v>276.72</v>
      </c>
      <c r="I352" s="117" t="n">
        <v>280.25</v>
      </c>
      <c r="J352" s="117" t="n">
        <v>4.61799</v>
      </c>
      <c r="K352" s="118" t="n"/>
    </row>
    <row r="353" ht="15" customHeight="1">
      <c r="D353" s="115" t="inlineStr">
        <is>
          <t>Edelweiss Multi Asset Allocation Fund</t>
        </is>
      </c>
      <c r="E353" s="115" t="inlineStr">
        <is>
          <t>Pidilite Industries Ltd 28/10/2025</t>
        </is>
      </c>
      <c r="F353" s="115" t="inlineStr">
        <is>
          <t>Short</t>
        </is>
      </c>
      <c r="G353" s="116" t="n">
        <v>12500</v>
      </c>
      <c r="H353" s="117" t="n">
        <v>1487.06004</v>
      </c>
      <c r="I353" s="117" t="n">
        <v>1479.6</v>
      </c>
      <c r="J353" s="117" t="n">
        <v>32.552625</v>
      </c>
      <c r="K353" s="118" t="n"/>
    </row>
    <row r="354" ht="15" customHeight="1">
      <c r="D354" s="115" t="inlineStr">
        <is>
          <t>Edelweiss Multi Asset Allocation Fund</t>
        </is>
      </c>
      <c r="E354" s="115" t="inlineStr">
        <is>
          <t>Housing And Urban Dev Cor Ltd 28/10/2025</t>
        </is>
      </c>
      <c r="F354" s="115" t="inlineStr">
        <is>
          <t>Short</t>
        </is>
      </c>
      <c r="G354" s="116" t="n">
        <v>5550</v>
      </c>
      <c r="H354" s="117" t="n">
        <v>234.455</v>
      </c>
      <c r="I354" s="117" t="n">
        <v>225.05</v>
      </c>
      <c r="J354" s="117" t="n">
        <v>3.3931729</v>
      </c>
      <c r="K354" s="118" t="n"/>
    </row>
    <row r="355" ht="15" customHeight="1">
      <c r="D355" s="115" t="inlineStr">
        <is>
          <t>Edelweiss Multi Asset Allocation Fund</t>
        </is>
      </c>
      <c r="E355" s="115" t="inlineStr">
        <is>
          <t>Prestige Estates Project 28/10/2025</t>
        </is>
      </c>
      <c r="F355" s="115" t="inlineStr">
        <is>
          <t>Short</t>
        </is>
      </c>
      <c r="G355" s="116" t="n">
        <v>14400</v>
      </c>
      <c r="H355" s="117" t="n">
        <v>1534.5094</v>
      </c>
      <c r="I355" s="117" t="n">
        <v>1518.5</v>
      </c>
      <c r="J355" s="117" t="n">
        <v>54.304128</v>
      </c>
      <c r="K355" s="118" t="n"/>
    </row>
    <row r="356" ht="15" customHeight="1">
      <c r="D356" s="115" t="inlineStr">
        <is>
          <t>Edelweiss Multi Asset Allocation Fund</t>
        </is>
      </c>
      <c r="E356" s="115" t="inlineStr">
        <is>
          <t>Jio Financial Services Ltd. 28/10/2025</t>
        </is>
      </c>
      <c r="F356" s="115" t="inlineStr">
        <is>
          <t>Short</t>
        </is>
      </c>
      <c r="G356" s="116" t="n">
        <v>368950</v>
      </c>
      <c r="H356" s="117" t="n">
        <v>299.1968</v>
      </c>
      <c r="I356" s="117" t="n">
        <v>295.15</v>
      </c>
      <c r="J356" s="117" t="n">
        <v>216.1696498</v>
      </c>
      <c r="K356" s="118" t="n"/>
    </row>
    <row r="357" ht="15" customHeight="1">
      <c r="D357" s="115" t="inlineStr">
        <is>
          <t>Edelweiss Multi Asset Allocation Fund</t>
        </is>
      </c>
      <c r="E357" s="115" t="inlineStr">
        <is>
          <t>Indian Railway Fin Corp 28/10/2025</t>
        </is>
      </c>
      <c r="F357" s="115" t="inlineStr">
        <is>
          <t>Short</t>
        </is>
      </c>
      <c r="G357" s="116" t="n">
        <v>29750</v>
      </c>
      <c r="H357" s="117" t="n">
        <v>124.617143</v>
      </c>
      <c r="I357" s="117" t="n">
        <v>124.22</v>
      </c>
      <c r="J357" s="117" t="n">
        <v>9.324884599999999</v>
      </c>
      <c r="K357" s="118" t="n"/>
    </row>
    <row r="358" ht="15" customFormat="1" customHeight="1" s="124">
      <c r="D358" s="115" t="inlineStr">
        <is>
          <t>Edelweiss Multi Asset Allocation Fund</t>
        </is>
      </c>
      <c r="E358" s="115" t="inlineStr">
        <is>
          <t>GOLD-05Dec2025-MCX</t>
        </is>
      </c>
      <c r="F358" s="115" t="inlineStr">
        <is>
          <t>Short</t>
        </is>
      </c>
      <c r="G358" s="116" t="n">
        <v>9300</v>
      </c>
      <c r="H358" s="117" t="n">
        <v>100516.053755914</v>
      </c>
      <c r="I358" s="117" t="n">
        <v>116240</v>
      </c>
      <c r="J358" s="125" t="n">
        <v>790.6685625</v>
      </c>
      <c r="K358" s="126" t="n"/>
    </row>
    <row r="359" ht="15" customFormat="1" customHeight="1" s="124">
      <c r="D359" s="115" t="inlineStr">
        <is>
          <t>Edelweiss Multi Asset Allocation Fund</t>
        </is>
      </c>
      <c r="E359" s="115" t="inlineStr">
        <is>
          <t>GOLDMINI-03Oct2025-MCX</t>
        </is>
      </c>
      <c r="F359" s="115" t="inlineStr">
        <is>
          <t>Short</t>
        </is>
      </c>
      <c r="G359" s="116" t="n">
        <v>8700</v>
      </c>
      <c r="H359" s="117" t="n">
        <v>101715.8942287356</v>
      </c>
      <c r="I359" s="117" t="n">
        <v>115150</v>
      </c>
      <c r="J359" s="125" t="n">
        <v>824.6259</v>
      </c>
      <c r="K359" s="126" t="n"/>
    </row>
    <row r="360" ht="15" customFormat="1" customHeight="1" s="124">
      <c r="D360" s="115" t="inlineStr">
        <is>
          <t>Edelweiss Multi Asset Allocation Fund</t>
        </is>
      </c>
      <c r="E360" s="115" t="inlineStr">
        <is>
          <t>SILVERMINI-28Nov2025-MCX1</t>
        </is>
      </c>
      <c r="F360" s="115" t="inlineStr">
        <is>
          <t>Short</t>
        </is>
      </c>
      <c r="G360" s="116" t="n">
        <v>535</v>
      </c>
      <c r="H360" s="117" t="n">
        <v>113049.9574766355</v>
      </c>
      <c r="I360" s="117" t="n">
        <v>141550</v>
      </c>
      <c r="J360" s="125" t="n">
        <v>85.70071375000001</v>
      </c>
      <c r="K360" s="126" t="n"/>
    </row>
    <row r="361" ht="15" customFormat="1" customHeight="1" s="124">
      <c r="D361" s="115" t="inlineStr">
        <is>
          <t>Edelweiss Multi Asset Allocation Fund</t>
        </is>
      </c>
      <c r="E361" s="115" t="inlineStr">
        <is>
          <t>SILVER-05Mar2026-MCX</t>
        </is>
      </c>
      <c r="F361" s="115" t="inlineStr">
        <is>
          <t>Short</t>
        </is>
      </c>
      <c r="G361" s="116" t="n">
        <v>5310</v>
      </c>
      <c r="H361" s="117" t="n">
        <v>115825.7231544256</v>
      </c>
      <c r="I361" s="117" t="n">
        <v>142955</v>
      </c>
      <c r="J361" s="125" t="n">
        <v>486.011025</v>
      </c>
      <c r="K361" s="126" t="n"/>
    </row>
    <row r="362" ht="15" customFormat="1" customHeight="1" s="124">
      <c r="D362" s="115" t="inlineStr">
        <is>
          <t>Edelweiss Multi Asset Allocation Fund</t>
        </is>
      </c>
      <c r="E362" s="115" t="inlineStr">
        <is>
          <t>GOLDMINI-05Nov2025-MCX</t>
        </is>
      </c>
      <c r="F362" s="115" t="inlineStr">
        <is>
          <t>Short</t>
        </is>
      </c>
      <c r="G362" s="116" t="n">
        <v>1320</v>
      </c>
      <c r="H362" s="117" t="n">
        <v>116872.295469697</v>
      </c>
      <c r="I362" s="117" t="n">
        <v>115657</v>
      </c>
      <c r="J362" s="125" t="n">
        <v>19.234545</v>
      </c>
      <c r="K362" s="126" t="n"/>
    </row>
    <row r="363" ht="15" customHeight="1">
      <c r="H363" s="119" t="n"/>
      <c r="I363" s="119" t="n"/>
      <c r="J363" s="119" t="n"/>
      <c r="K363" s="118" t="n"/>
    </row>
    <row r="364" ht="15" customHeight="1">
      <c r="D364" s="111" t="inlineStr">
        <is>
          <t>Total % of existing net assets hedged through futures</t>
        </is>
      </c>
    </row>
    <row r="365" ht="15" customHeight="1">
      <c r="D365" s="112" t="inlineStr">
        <is>
          <t>Scheme name</t>
        </is>
      </c>
      <c r="E365" s="112" t="inlineStr">
        <is>
          <t>% of existing net asset hedged through futures</t>
        </is>
      </c>
    </row>
    <row r="366" ht="15" customHeight="1">
      <c r="A366" s="109" t="inlineStr">
        <is>
          <t>JEARBF</t>
        </is>
      </c>
      <c r="D366" s="115" t="inlineStr">
        <is>
          <t>Edelweiss Arbitrage Fund</t>
        </is>
      </c>
      <c r="E366" s="127" t="n">
        <v>0.7805449096843381</v>
      </c>
      <c r="G366" s="128" t="n"/>
    </row>
    <row r="367" ht="15" customHeight="1">
      <c r="A367" s="109" t="inlineStr">
        <is>
          <t>JEARFD</t>
        </is>
      </c>
      <c r="D367" s="115" t="inlineStr">
        <is>
          <t>Edelweiss Balanced Advantage Fund</t>
        </is>
      </c>
      <c r="E367" s="127" t="n">
        <v>0.004404733537745253</v>
      </c>
      <c r="G367" s="128" t="n"/>
    </row>
    <row r="368" ht="15" customHeight="1">
      <c r="A368" s="60" t="inlineStr">
        <is>
          <t>JEESSF</t>
        </is>
      </c>
      <c r="D368" s="115" t="inlineStr">
        <is>
          <t>Edelweiss Equity Savings Fund</t>
        </is>
      </c>
      <c r="E368" s="127" t="n">
        <v>0.4126419454414311</v>
      </c>
      <c r="G368" s="128" t="n"/>
    </row>
    <row r="369" ht="15" customHeight="1">
      <c r="A369" t="inlineStr">
        <is>
          <t>JEMAAF</t>
        </is>
      </c>
      <c r="D369" s="115" t="inlineStr">
        <is>
          <t>Edelweiss Multi Asset Allocation Fund</t>
        </is>
      </c>
      <c r="E369" s="127" t="n">
        <v>0.4229167202005957</v>
      </c>
      <c r="G369" s="128" t="n"/>
    </row>
    <row r="371" ht="15" customHeight="1">
      <c r="C371" s="110" t="inlineStr">
        <is>
          <t>b.</t>
        </is>
      </c>
      <c r="D371" s="111" t="inlineStr">
        <is>
          <t>For the period 01st April 2025 to 30th September 2025, following hedging transactions through futures have been squared off/expired:</t>
        </is>
      </c>
    </row>
    <row r="372" ht="26" customHeight="1">
      <c r="D372" s="112" t="inlineStr">
        <is>
          <t>Scheme name</t>
        </is>
      </c>
      <c r="E372" s="112" t="inlineStr">
        <is>
          <t>Total number of contracts where futures were bought</t>
        </is>
      </c>
      <c r="F372" s="129" t="inlineStr">
        <is>
          <t>Total number of contracts where futures were sold</t>
        </is>
      </c>
      <c r="G372" s="129" t="inlineStr">
        <is>
          <t>Gross notional value of contracts where futures were bought</t>
        </is>
      </c>
      <c r="H372" s="129" t="inlineStr">
        <is>
          <t>Gross notional value of contracts where futures were sold</t>
        </is>
      </c>
      <c r="I372" s="129" t="inlineStr">
        <is>
          <t>Net profit/loss value on all contracts combined</t>
        </is>
      </c>
    </row>
    <row r="373" ht="15" customHeight="1">
      <c r="D373" s="115" t="inlineStr">
        <is>
          <t>Edelweiss Arbitrage Fund</t>
        </is>
      </c>
      <c r="E373" s="116" t="n">
        <v>1217319</v>
      </c>
      <c r="F373" s="116" t="n">
        <v>1053231</v>
      </c>
      <c r="G373" s="130" t="n">
        <v>765965531194.4716</v>
      </c>
      <c r="H373" s="130" t="n">
        <v>665210675708.9193</v>
      </c>
      <c r="I373" s="130" t="n">
        <v>-7607120891.86659</v>
      </c>
      <c r="J373" s="131" t="n"/>
    </row>
    <row r="374" ht="15" customHeight="1">
      <c r="D374" s="115" t="inlineStr">
        <is>
          <t>Edelweiss Balanced Advantage Fund</t>
        </is>
      </c>
      <c r="E374" s="116" t="n">
        <v>16226</v>
      </c>
      <c r="F374" s="116" t="n">
        <v>22757</v>
      </c>
      <c r="G374" s="130" t="n">
        <v>10783111621.5429</v>
      </c>
      <c r="H374" s="130" t="n">
        <v>15001172247.33798</v>
      </c>
      <c r="I374" s="130" t="n">
        <v>269088058.1999999</v>
      </c>
    </row>
    <row r="375" ht="15" customHeight="1">
      <c r="D375" s="115" t="inlineStr">
        <is>
          <t>Edelweiss Equity Savings Fund</t>
        </is>
      </c>
      <c r="E375" s="116" t="n">
        <v>27325</v>
      </c>
      <c r="F375" s="116" t="n">
        <v>23436</v>
      </c>
      <c r="G375" s="130" t="n">
        <v>18348347316.52277</v>
      </c>
      <c r="H375" s="130" t="n">
        <v>15909012893.89675</v>
      </c>
      <c r="I375" s="130" t="n">
        <v>-163460143.9700001</v>
      </c>
    </row>
    <row r="376" ht="15" customHeight="1">
      <c r="D376" s="115" t="inlineStr">
        <is>
          <t>Edelweiss Multi Asset Allocation Fund</t>
        </is>
      </c>
      <c r="E376" s="116" t="n">
        <v>77094</v>
      </c>
      <c r="F376" s="116" t="n">
        <v>67882</v>
      </c>
      <c r="G376" s="130" t="n">
        <v>43105317048.3101</v>
      </c>
      <c r="H376" s="130" t="n">
        <v>36592575314.0088</v>
      </c>
      <c r="I376" s="130" t="n">
        <v>-579152421.387428</v>
      </c>
    </row>
    <row r="377" ht="15" customHeight="1">
      <c r="E377" s="132" t="n"/>
      <c r="F377" s="133" t="n"/>
      <c r="G377" s="134" t="n"/>
      <c r="H377" s="134" t="n"/>
      <c r="I377" s="134" t="n"/>
    </row>
    <row r="378" ht="15" customHeight="1">
      <c r="C378" s="110" t="inlineStr">
        <is>
          <t>c.</t>
        </is>
      </c>
      <c r="D378" s="111" t="inlineStr">
        <is>
          <t>Other than hedging positions through futures as on 30th September 2025:</t>
        </is>
      </c>
    </row>
    <row r="379" ht="26" customHeight="1">
      <c r="D379" s="112" t="inlineStr">
        <is>
          <t>Scheme name</t>
        </is>
      </c>
      <c r="E379" s="112" t="inlineStr">
        <is>
          <t>Underlying</t>
        </is>
      </c>
      <c r="F379" s="112" t="inlineStr">
        <is>
          <t>Long / Short</t>
        </is>
      </c>
      <c r="G379" s="112" t="inlineStr">
        <is>
          <t>Quantity</t>
        </is>
      </c>
      <c r="H379" s="112" t="inlineStr">
        <is>
          <t>Futures price when purchased</t>
        </is>
      </c>
      <c r="I379" s="112" t="inlineStr">
        <is>
          <t>Current price of the contract</t>
        </is>
      </c>
      <c r="J379" s="112" t="inlineStr">
        <is>
          <t>Margin maintained in Rs. Lakhs</t>
        </is>
      </c>
      <c r="K379" s="129" t="inlineStr">
        <is>
          <t>Total exposure due to futures (non-hedging positions) as a %age to net assets</t>
        </is>
      </c>
    </row>
    <row r="380" ht="13" customHeight="1">
      <c r="D380" s="115" t="inlineStr">
        <is>
          <t>Edelweiss Balanced Advantage Fund</t>
        </is>
      </c>
      <c r="E380" s="115" t="inlineStr">
        <is>
          <t>Page Industries Ltd 28/10/2025</t>
        </is>
      </c>
      <c r="F380" s="115" t="inlineStr">
        <is>
          <t>Long</t>
        </is>
      </c>
      <c r="G380" s="116" t="n">
        <v>3285</v>
      </c>
      <c r="H380" s="175" t="n">
        <v>40875.137023</v>
      </c>
      <c r="I380" s="175" t="n">
        <v>40815</v>
      </c>
      <c r="J380" s="136" t="n">
        <v>240.2203883</v>
      </c>
      <c r="K380" s="127" t="n">
        <v>0.001039424349360814</v>
      </c>
    </row>
    <row r="381" ht="13" customHeight="1">
      <c r="D381" s="115" t="inlineStr">
        <is>
          <t>Edelweiss Balanced Advantage Fund</t>
        </is>
      </c>
      <c r="E381" s="115" t="inlineStr">
        <is>
          <t>Hero Motocorp Ltd 28/10/2025</t>
        </is>
      </c>
      <c r="F381" s="115" t="inlineStr">
        <is>
          <t>Long</t>
        </is>
      </c>
      <c r="G381" s="116" t="n">
        <v>111450</v>
      </c>
      <c r="H381" s="175" t="n">
        <v>5302.760384</v>
      </c>
      <c r="I381" s="175" t="n">
        <v>5447</v>
      </c>
      <c r="J381" s="136" t="n">
        <v>1052.1353663</v>
      </c>
      <c r="K381" s="127" t="n">
        <v>0.004706251800175853</v>
      </c>
    </row>
    <row r="382" ht="13" customHeight="1">
      <c r="D382" s="115" t="inlineStr">
        <is>
          <t>Edelweiss Balanced Advantage Fund</t>
        </is>
      </c>
      <c r="E382" s="115" t="inlineStr">
        <is>
          <t>Avenue Supermarts Ltd 28/10/2025</t>
        </is>
      </c>
      <c r="F382" s="115" t="inlineStr">
        <is>
          <t>Long</t>
        </is>
      </c>
      <c r="G382" s="116" t="n">
        <v>145050</v>
      </c>
      <c r="H382" s="175" t="n">
        <v>4443.9138</v>
      </c>
      <c r="I382" s="175" t="n">
        <v>4451.6</v>
      </c>
      <c r="J382" s="136" t="n">
        <v>1203.1484108</v>
      </c>
      <c r="K382" s="127" t="n">
        <v>0.005005777921320355</v>
      </c>
    </row>
    <row r="383" ht="13" customHeight="1">
      <c r="D383" s="115" t="inlineStr">
        <is>
          <t>Edelweiss Balanced Advantage Fund</t>
        </is>
      </c>
      <c r="E383" s="115" t="inlineStr">
        <is>
          <t>Nifty 28-Oct-2025</t>
        </is>
      </c>
      <c r="F383" s="115" t="inlineStr">
        <is>
          <t>Short</t>
        </is>
      </c>
      <c r="G383" s="116" t="n">
        <v>138150</v>
      </c>
      <c r="H383" s="175" t="n">
        <v>24776.0613</v>
      </c>
      <c r="I383" s="175" t="n">
        <v>24778.3</v>
      </c>
      <c r="J383" s="136" t="n">
        <v>3853.451106</v>
      </c>
      <c r="K383" s="127" t="n">
        <v>0.02653750613852511</v>
      </c>
    </row>
    <row r="384" ht="13" customHeight="1">
      <c r="D384" s="115" t="inlineStr">
        <is>
          <t>Edelweiss Equity Savings Fund</t>
        </is>
      </c>
      <c r="E384" s="115" t="inlineStr">
        <is>
          <t>Page Industries Ltd 28/10/2025</t>
        </is>
      </c>
      <c r="F384" s="115" t="inlineStr">
        <is>
          <t>Long</t>
        </is>
      </c>
      <c r="G384" s="116" t="n">
        <v>225</v>
      </c>
      <c r="H384" s="175" t="n">
        <v>41125.333289</v>
      </c>
      <c r="I384" s="175" t="n">
        <v>40815</v>
      </c>
      <c r="J384" s="136" t="n">
        <v>16.4534513</v>
      </c>
      <c r="K384" s="127" t="n">
        <v>0.000969877170495595</v>
      </c>
    </row>
    <row r="385" ht="13" customHeight="1">
      <c r="D385" s="115" t="inlineStr">
        <is>
          <t>Edelweiss Equity Savings Fund</t>
        </is>
      </c>
      <c r="E385" s="115" t="inlineStr">
        <is>
          <t>Kfin Technologies Ltd. 28/10/2025</t>
        </is>
      </c>
      <c r="F385" s="115" t="inlineStr">
        <is>
          <t>Long</t>
        </is>
      </c>
      <c r="G385" s="116" t="n">
        <v>22500</v>
      </c>
      <c r="H385" s="175" t="n">
        <v>1054.729966</v>
      </c>
      <c r="I385" s="175" t="n">
        <v>1057</v>
      </c>
      <c r="J385" s="136" t="n">
        <v>68.82232500000001</v>
      </c>
      <c r="K385" s="127" t="n">
        <v>0.0025117240456054</v>
      </c>
    </row>
    <row r="386" ht="13" customHeight="1">
      <c r="D386" s="115" t="inlineStr">
        <is>
          <t>Edelweiss Equity Savings Fund</t>
        </is>
      </c>
      <c r="E386" s="115" t="inlineStr">
        <is>
          <t>Hero Motocorp Ltd 28/10/2025</t>
        </is>
      </c>
      <c r="F386" s="115" t="inlineStr">
        <is>
          <t>Long</t>
        </is>
      </c>
      <c r="G386" s="116" t="n">
        <v>3750</v>
      </c>
      <c r="H386" s="175" t="n">
        <v>5309.520020999999</v>
      </c>
      <c r="I386" s="175" t="n">
        <v>5447</v>
      </c>
      <c r="J386" s="136" t="n">
        <v>35.4015938</v>
      </c>
      <c r="K386" s="127" t="n">
        <v>0.002157262831348567</v>
      </c>
    </row>
    <row r="387" ht="13" customHeight="1">
      <c r="D387" s="115" t="inlineStr">
        <is>
          <t>Edelweiss Large Cap Fund</t>
        </is>
      </c>
      <c r="E387" s="115" t="inlineStr">
        <is>
          <t>Page Industries Ltd 28/10/2025</t>
        </is>
      </c>
      <c r="F387" s="115" t="inlineStr">
        <is>
          <t>Long</t>
        </is>
      </c>
      <c r="G387" s="116" t="n">
        <v>1665</v>
      </c>
      <c r="H387" s="175" t="n">
        <v>41061.711718</v>
      </c>
      <c r="I387" s="175" t="n">
        <v>40815</v>
      </c>
      <c r="J387" s="136" t="n">
        <v>121.7555393</v>
      </c>
      <c r="K387" s="127" t="n">
        <v>0.005084666324837228</v>
      </c>
    </row>
    <row r="388" ht="13" customHeight="1">
      <c r="D388" s="115" t="inlineStr">
        <is>
          <t>Edelweiss Large Cap Fund</t>
        </is>
      </c>
      <c r="E388" s="115" t="inlineStr">
        <is>
          <t>Hero Motocorp Ltd 28/10/2025</t>
        </is>
      </c>
      <c r="F388" s="115" t="inlineStr">
        <is>
          <t>Long</t>
        </is>
      </c>
      <c r="G388" s="116" t="n">
        <v>22200</v>
      </c>
      <c r="H388" s="175" t="n">
        <v>5304.905371000001</v>
      </c>
      <c r="I388" s="175" t="n">
        <v>5447</v>
      </c>
      <c r="J388" s="136" t="n">
        <v>209.577435</v>
      </c>
      <c r="K388" s="127" t="n">
        <v>0.009047712024627671</v>
      </c>
    </row>
    <row r="389" ht="13" customHeight="1">
      <c r="D389" s="115" t="inlineStr">
        <is>
          <t>Edelweiss Large Cap Fund</t>
        </is>
      </c>
      <c r="E389" s="115" t="inlineStr">
        <is>
          <t>Avenue Supermarts Ltd 28/10/2025</t>
        </is>
      </c>
      <c r="F389" s="115" t="inlineStr">
        <is>
          <t>Long</t>
        </is>
      </c>
      <c r="G389" s="116" t="n">
        <v>13200</v>
      </c>
      <c r="H389" s="175" t="n">
        <v>4433.8284</v>
      </c>
      <c r="I389" s="175" t="n">
        <v>4451.6</v>
      </c>
      <c r="J389" s="136" t="n">
        <v>109.490238</v>
      </c>
      <c r="K389" s="127" t="n">
        <v>0.004396615477273957</v>
      </c>
    </row>
    <row r="390" ht="13" customHeight="1">
      <c r="D390" s="115" t="inlineStr">
        <is>
          <t>Edelweiss Large Cap Fund</t>
        </is>
      </c>
      <c r="E390" s="115" t="inlineStr">
        <is>
          <t>Dr. Reddy'S Laboratories Ltd 28/10/2025</t>
        </is>
      </c>
      <c r="F390" s="115" t="inlineStr">
        <is>
          <t>Long</t>
        </is>
      </c>
      <c r="G390" s="116" t="n">
        <v>71875</v>
      </c>
      <c r="H390" s="175" t="n">
        <v>1245.82</v>
      </c>
      <c r="I390" s="175" t="n">
        <v>1230</v>
      </c>
      <c r="J390" s="136" t="n">
        <v>157.987002</v>
      </c>
      <c r="K390" s="127" t="n">
        <v>0.006614718831733478</v>
      </c>
    </row>
    <row r="391" ht="13" customHeight="1">
      <c r="D391" s="115" t="inlineStr">
        <is>
          <t>Edelweiss Large Cap Fund</t>
        </is>
      </c>
      <c r="E391" s="115" t="inlineStr">
        <is>
          <t>Nifty 28-Oct-2025</t>
        </is>
      </c>
      <c r="F391" s="115" t="inlineStr">
        <is>
          <t>Long</t>
        </is>
      </c>
      <c r="G391" s="116" t="n">
        <v>900</v>
      </c>
      <c r="H391" s="175" t="n">
        <v>24845.5917</v>
      </c>
      <c r="I391" s="175" t="n">
        <v>24778.3</v>
      </c>
      <c r="J391" s="136" t="n">
        <v>25.253046</v>
      </c>
      <c r="K391" s="127" t="n">
        <v>0.001668562334286405</v>
      </c>
    </row>
    <row r="392" ht="13" customHeight="1">
      <c r="D392" s="115" t="inlineStr">
        <is>
          <t>Edelweiss Recently Listed IPO Fund</t>
        </is>
      </c>
      <c r="E392" s="115" t="inlineStr">
        <is>
          <t>Nifty 28-Oct-2025</t>
        </is>
      </c>
      <c r="F392" s="115" t="inlineStr">
        <is>
          <t>Long</t>
        </is>
      </c>
      <c r="G392" s="116" t="n">
        <v>7950</v>
      </c>
      <c r="H392" s="175" t="n">
        <v>24824.9302</v>
      </c>
      <c r="I392" s="175" t="n">
        <v>24778.3</v>
      </c>
      <c r="J392" s="136" t="n">
        <v>223.068578</v>
      </c>
      <c r="K392" s="127" t="n">
        <v>0.020650646750156</v>
      </c>
    </row>
    <row r="393" ht="13" customHeight="1">
      <c r="D393" s="115" t="inlineStr">
        <is>
          <t>Edelweiss Business Cycle Fund</t>
        </is>
      </c>
      <c r="E393" s="115" t="inlineStr">
        <is>
          <t>Avenue Supermarts Ltd 28/10/2025</t>
        </is>
      </c>
      <c r="F393" s="115" t="inlineStr">
        <is>
          <t>Long</t>
        </is>
      </c>
      <c r="G393" s="116" t="n">
        <v>46650</v>
      </c>
      <c r="H393" s="175" t="n">
        <v>4435.791</v>
      </c>
      <c r="I393" s="175" t="n">
        <v>4451.6</v>
      </c>
      <c r="J393" s="136" t="n">
        <v>386.9484548</v>
      </c>
      <c r="K393" s="127" t="n">
        <v>0.01186849787975883</v>
      </c>
    </row>
    <row r="394" ht="13" customHeight="1">
      <c r="D394" s="115" t="inlineStr">
        <is>
          <t>Edelweiss Business Cycle Fund</t>
        </is>
      </c>
      <c r="E394" s="115" t="inlineStr">
        <is>
          <t>Interglobe Aviation Ltd 28/10/2025</t>
        </is>
      </c>
      <c r="F394" s="115" t="inlineStr">
        <is>
          <t>Long</t>
        </is>
      </c>
      <c r="G394" s="116" t="n">
        <v>31950</v>
      </c>
      <c r="H394" s="175" t="n">
        <v>5606.5329</v>
      </c>
      <c r="I394" s="175" t="n">
        <v>5606.5</v>
      </c>
      <c r="J394" s="136" t="n">
        <v>335.0332913</v>
      </c>
      <c r="K394" s="127" t="n">
        <v>0.01023742336386791</v>
      </c>
    </row>
    <row r="395" ht="13" customHeight="1">
      <c r="D395" s="115" t="inlineStr">
        <is>
          <t>Edelweiss Business Cycle Fund</t>
        </is>
      </c>
      <c r="E395" s="115" t="inlineStr">
        <is>
          <t>Upl Ltd 28/10/2025</t>
        </is>
      </c>
      <c r="F395" s="115" t="inlineStr">
        <is>
          <t>Long</t>
        </is>
      </c>
      <c r="G395" s="116" t="n">
        <v>94850</v>
      </c>
      <c r="H395" s="175" t="n">
        <v>654.9857</v>
      </c>
      <c r="I395" s="175" t="n">
        <v>660.4</v>
      </c>
      <c r="J395" s="136" t="n">
        <v>117.8731776</v>
      </c>
      <c r="K395" s="127" t="n">
        <v>0.003579912193042867</v>
      </c>
    </row>
    <row r="396" ht="13" customHeight="1">
      <c r="D396" s="115" t="inlineStr">
        <is>
          <t>Edelweiss Business Cycle Fund</t>
        </is>
      </c>
      <c r="E396" s="115" t="inlineStr">
        <is>
          <t>Fsn E-Commerce Ventures Ltd. 28/10/2025</t>
        </is>
      </c>
      <c r="F396" s="115" t="inlineStr">
        <is>
          <t>Long</t>
        </is>
      </c>
      <c r="G396" s="116" t="n">
        <v>1009375</v>
      </c>
      <c r="H396" s="175" t="n">
        <v>229.706628</v>
      </c>
      <c r="I396" s="175" t="n">
        <v>233.21</v>
      </c>
      <c r="J396" s="136" t="n">
        <v>463.3137309000001</v>
      </c>
      <c r="K396" s="127" t="n">
        <v>0.01345326471342483</v>
      </c>
    </row>
    <row r="397" ht="13" customHeight="1">
      <c r="D397" s="115" t="inlineStr">
        <is>
          <t>Edelweiss Aggressive Hybrid Fund</t>
        </is>
      </c>
      <c r="E397" s="115" t="inlineStr">
        <is>
          <t>Kfin Technologies Ltd. 28/10/2025</t>
        </is>
      </c>
      <c r="F397" s="115" t="inlineStr">
        <is>
          <t>Long</t>
        </is>
      </c>
      <c r="G397" s="116" t="n">
        <v>100800</v>
      </c>
      <c r="H397" s="175" t="n">
        <v>1053.824536</v>
      </c>
      <c r="I397" s="175" t="n">
        <v>1057</v>
      </c>
      <c r="J397" s="136" t="n">
        <v>308.324016</v>
      </c>
      <c r="K397" s="127" t="n">
        <v>0.003370392805496201</v>
      </c>
    </row>
    <row r="398" ht="13" customHeight="1">
      <c r="D398" s="115" t="inlineStr">
        <is>
          <t>Edelweiss Aggressive Hybrid Fund</t>
        </is>
      </c>
      <c r="E398" s="115" t="inlineStr">
        <is>
          <t>Avenue Supermarts Ltd 28/10/2025</t>
        </is>
      </c>
      <c r="F398" s="115" t="inlineStr">
        <is>
          <t>Long</t>
        </is>
      </c>
      <c r="G398" s="116" t="n">
        <v>75150</v>
      </c>
      <c r="H398" s="175" t="n">
        <v>4436.6593</v>
      </c>
      <c r="I398" s="175" t="n">
        <v>4451.6</v>
      </c>
      <c r="J398" s="136" t="n">
        <v>623.3478323000001</v>
      </c>
      <c r="K398" s="127" t="n">
        <v>0.01058254486401089</v>
      </c>
    </row>
    <row r="399" ht="13" customHeight="1">
      <c r="D399" s="115" t="inlineStr">
        <is>
          <t>Edelweiss Aggressive Hybrid Fund</t>
        </is>
      </c>
      <c r="E399" s="115" t="inlineStr">
        <is>
          <t>Dr. Reddy'S Laboratories Ltd 28/10/2025</t>
        </is>
      </c>
      <c r="F399" s="115" t="inlineStr">
        <is>
          <t>Long</t>
        </is>
      </c>
      <c r="G399" s="116" t="n">
        <v>107500</v>
      </c>
      <c r="H399" s="175" t="n">
        <v>1239.7349</v>
      </c>
      <c r="I399" s="175" t="n">
        <v>1230</v>
      </c>
      <c r="J399" s="136" t="n">
        <v>236.2936</v>
      </c>
      <c r="K399" s="127" t="n">
        <v>0.004182717903946621</v>
      </c>
    </row>
    <row r="400" ht="13" customHeight="1">
      <c r="D400" s="115" t="inlineStr">
        <is>
          <t>Edelweiss Multi Asset Allocation Fund</t>
        </is>
      </c>
      <c r="E400" s="115" t="inlineStr">
        <is>
          <t>GOLD-03Oct2025-MCX</t>
        </is>
      </c>
      <c r="F400" s="115" t="inlineStr">
        <is>
          <t>Long</t>
        </is>
      </c>
      <c r="G400" s="116" t="n">
        <v>3700</v>
      </c>
      <c r="H400" s="175" t="n">
        <v>99433.96153783784</v>
      </c>
      <c r="I400" s="175" t="n">
        <v>115476</v>
      </c>
      <c r="J400" s="137" t="n">
        <v>0</v>
      </c>
      <c r="K400" s="127" t="n">
        <v>0.01827348203146547</v>
      </c>
    </row>
    <row r="401" ht="13" customHeight="1">
      <c r="D401" s="115" t="inlineStr">
        <is>
          <t>Edelweiss Multi Asset Allocation Fund</t>
        </is>
      </c>
      <c r="E401" s="115" t="inlineStr">
        <is>
          <t>SILVER-05Dec2025-MCX</t>
        </is>
      </c>
      <c r="F401" s="115" t="inlineStr">
        <is>
          <t>Long</t>
        </is>
      </c>
      <c r="G401" s="116" t="n">
        <v>5310</v>
      </c>
      <c r="H401" s="175" t="n">
        <v>113975.6497080979</v>
      </c>
      <c r="I401" s="175" t="n">
        <v>141316</v>
      </c>
      <c r="J401" s="137" t="n">
        <v>94.34874375</v>
      </c>
      <c r="K401" s="127" t="n">
        <v>0.0320932509286779</v>
      </c>
    </row>
    <row r="402" ht="13" customHeight="1">
      <c r="G402" s="132" t="n"/>
      <c r="H402" s="176" t="n"/>
      <c r="I402" s="176" t="n"/>
      <c r="J402" s="120" t="n"/>
      <c r="K402" s="128" t="n"/>
    </row>
    <row r="403" ht="15" customHeight="1">
      <c r="D403" s="139" t="n"/>
    </row>
    <row r="404" ht="15" customHeight="1">
      <c r="C404" s="110" t="inlineStr">
        <is>
          <t>d.</t>
        </is>
      </c>
      <c r="D404" s="111" t="inlineStr">
        <is>
          <t>For the period 01st April 2025 to 30th September 2025, following non-hedging transactions through futures have been squared off/expired:</t>
        </is>
      </c>
    </row>
    <row r="405" ht="26" customHeight="1">
      <c r="D405" s="112" t="inlineStr">
        <is>
          <t>Scheme name</t>
        </is>
      </c>
      <c r="E405" s="112" t="inlineStr">
        <is>
          <t>Total number of contracts where futures were bought</t>
        </is>
      </c>
      <c r="F405" s="129" t="inlineStr">
        <is>
          <t>Total number of contracts where futures were sold</t>
        </is>
      </c>
      <c r="G405" s="129" t="inlineStr">
        <is>
          <t>Gross notional value of contracts where futures were bought</t>
        </is>
      </c>
      <c r="H405" s="129" t="inlineStr">
        <is>
          <t>Gross notional value of contracts where futures were sold</t>
        </is>
      </c>
      <c r="I405" s="129" t="inlineStr">
        <is>
          <t>Net profit/loss value on all contracts combined</t>
        </is>
      </c>
    </row>
    <row r="406" ht="15" customHeight="1">
      <c r="D406" s="115" t="inlineStr">
        <is>
          <t>Edelweiss Balanced Advantage Fund</t>
        </is>
      </c>
      <c r="E406" s="130" t="n">
        <v>34154</v>
      </c>
      <c r="F406" s="130" t="n">
        <v>27688</v>
      </c>
      <c r="G406" s="130" t="n">
        <v>43745885080.03378</v>
      </c>
      <c r="H406" s="130" t="n">
        <v>33748160882.4993</v>
      </c>
      <c r="I406" s="130" t="n">
        <v>-213635152.6</v>
      </c>
      <c r="J406" s="131" t="n"/>
    </row>
    <row r="407" ht="15" customHeight="1">
      <c r="D407" s="115" t="inlineStr">
        <is>
          <t>Edelweiss Large Cap Fund</t>
        </is>
      </c>
      <c r="E407" s="130" t="n">
        <v>3876</v>
      </c>
      <c r="F407" s="130" t="n">
        <v>4300</v>
      </c>
      <c r="G407" s="130" t="n">
        <v>3826851910.348001</v>
      </c>
      <c r="H407" s="130" t="n">
        <v>4306191669.358002</v>
      </c>
      <c r="I407" s="130" t="n">
        <v>67005418.29999998</v>
      </c>
    </row>
    <row r="408" ht="15" customHeight="1">
      <c r="D408" s="115" t="inlineStr">
        <is>
          <t>Edelweiss Equity Savings Fund</t>
        </is>
      </c>
      <c r="E408" s="130" t="n">
        <v>448</v>
      </c>
      <c r="F408" s="130" t="n">
        <v>194</v>
      </c>
      <c r="G408" s="130" t="n">
        <v>292582973.2975</v>
      </c>
      <c r="H408" s="130" t="n">
        <v>115363141.1875</v>
      </c>
      <c r="I408" s="130" t="n">
        <v>-7732115.819999999</v>
      </c>
    </row>
    <row r="409" ht="15" customHeight="1">
      <c r="D409" s="115" t="inlineStr">
        <is>
          <t>Edelweiss Recently Listed IPO Fund</t>
        </is>
      </c>
      <c r="E409" s="130" t="n">
        <v>534</v>
      </c>
      <c r="F409" s="130" t="n">
        <v>640</v>
      </c>
      <c r="G409" s="130" t="n">
        <v>993185751.0725</v>
      </c>
      <c r="H409" s="130" t="n">
        <v>1185169994.4225</v>
      </c>
      <c r="I409" s="130" t="n">
        <v>2399260.34</v>
      </c>
    </row>
    <row r="410" ht="15" customHeight="1">
      <c r="D410" s="115" t="inlineStr">
        <is>
          <t>Edelweiss Business Cycle Fund</t>
        </is>
      </c>
      <c r="E410" s="130" t="n">
        <v>9239</v>
      </c>
      <c r="F410" s="130" t="n">
        <v>10882</v>
      </c>
      <c r="G410" s="130" t="n">
        <v>6449237074.766624</v>
      </c>
      <c r="H410" s="130" t="n">
        <v>7630406003.495625</v>
      </c>
      <c r="I410" s="130" t="n">
        <v>248213711.9600001</v>
      </c>
    </row>
    <row r="411" ht="15" customHeight="1">
      <c r="D411" s="115" t="inlineStr">
        <is>
          <t>Edelweiss Aggressive Hybrid Fund</t>
        </is>
      </c>
      <c r="E411" s="130" t="n">
        <v>7045</v>
      </c>
      <c r="F411" s="130" t="n">
        <v>7782</v>
      </c>
      <c r="G411" s="130" t="n">
        <v>4708526743.5687</v>
      </c>
      <c r="H411" s="130" t="n">
        <v>5214874898.636702</v>
      </c>
      <c r="I411" s="130" t="n">
        <v>100547688.69</v>
      </c>
    </row>
    <row r="413" ht="15" customHeight="1">
      <c r="C413" s="110" t="inlineStr">
        <is>
          <t>e.</t>
        </is>
      </c>
      <c r="D413" s="111" t="inlineStr">
        <is>
          <t>Hedging position through options as on 30th September 2025:</t>
        </is>
      </c>
    </row>
    <row r="414" ht="32" customHeight="1">
      <c r="C414" s="110" t="n"/>
      <c r="D414" s="112" t="inlineStr">
        <is>
          <t>Scheme name</t>
        </is>
      </c>
      <c r="E414" s="112" t="inlineStr">
        <is>
          <t>Underlying</t>
        </is>
      </c>
      <c r="F414" s="112" t="inlineStr">
        <is>
          <t>Call / Put</t>
        </is>
      </c>
      <c r="G414" s="112" t="inlineStr">
        <is>
          <t>Number of contracts</t>
        </is>
      </c>
      <c r="H414" s="112" t="inlineStr">
        <is>
          <t>Option price when purchased</t>
        </is>
      </c>
      <c r="I414" s="112" t="inlineStr">
        <is>
          <t>Current option price</t>
        </is>
      </c>
      <c r="J414" s="129" t="inlineStr">
        <is>
          <t>Total exposure through options as a %age of net assets</t>
        </is>
      </c>
    </row>
    <row r="415" ht="15" customHeight="1">
      <c r="C415" s="110" t="n"/>
      <c r="D415" s="115" t="inlineStr">
        <is>
          <t>Edelweiss Equity Savings Fund</t>
        </is>
      </c>
      <c r="E415" s="115" t="inlineStr">
        <is>
          <t>CALL ICICIBANK 28-Oct-2025 1300</t>
        </is>
      </c>
      <c r="F415" s="115" t="inlineStr">
        <is>
          <t>Short Call</t>
        </is>
      </c>
      <c r="G415" s="136" t="n">
        <v>16</v>
      </c>
      <c r="H415" s="117" t="n">
        <v>80.3813</v>
      </c>
      <c r="I415" s="117" t="n">
        <v>67.09999999999999</v>
      </c>
      <c r="J415" s="127" t="n">
        <v>7.936974055517165e-05</v>
      </c>
    </row>
    <row r="416" ht="15" customHeight="1">
      <c r="C416" s="110" t="n"/>
      <c r="D416" s="115" t="inlineStr">
        <is>
          <t>Edelweiss Equity Savings Fund</t>
        </is>
      </c>
      <c r="E416" s="115" t="inlineStr">
        <is>
          <t>CALL LT 28-Oct-2025 3500</t>
        </is>
      </c>
      <c r="F416" s="115" t="inlineStr">
        <is>
          <t>Short Call</t>
        </is>
      </c>
      <c r="G416" s="136" t="n">
        <v>11</v>
      </c>
      <c r="H416" s="117" t="n">
        <v>245.159101</v>
      </c>
      <c r="I416" s="117" t="n">
        <v>201</v>
      </c>
      <c r="J416" s="127" t="inlineStr">
        <is>
          <t>$0.00%</t>
        </is>
      </c>
    </row>
    <row r="417" ht="15" customHeight="1">
      <c r="D417" s="140" t="inlineStr">
        <is>
          <t xml:space="preserve">$ Less than 0.01% of Net Asset Value </t>
        </is>
      </c>
    </row>
    <row r="418" ht="15" customHeight="1">
      <c r="D418" s="140" t="n"/>
    </row>
    <row r="419" ht="15" customHeight="1">
      <c r="C419" s="110" t="inlineStr">
        <is>
          <t>f.</t>
        </is>
      </c>
      <c r="D419" s="111" t="inlineStr">
        <is>
          <t>For the period 01st April 2025 to 30th September 2025, hedging transactions through options which have been squared off/expired:</t>
        </is>
      </c>
    </row>
    <row r="420" ht="15" customHeight="1">
      <c r="C420" s="110" t="n"/>
      <c r="D420" s="112" t="inlineStr">
        <is>
          <t>Scheme name</t>
        </is>
      </c>
      <c r="E420" s="112" t="inlineStr">
        <is>
          <t>Underlying</t>
        </is>
      </c>
      <c r="F420" s="112" t="inlineStr">
        <is>
          <t>Call / Put</t>
        </is>
      </c>
      <c r="G420" s="129" t="inlineStr">
        <is>
          <t>Total number of contracts entered into *</t>
        </is>
      </c>
      <c r="H420" s="129" t="inlineStr">
        <is>
          <t>Gross notional value of contracts entered into</t>
        </is>
      </c>
      <c r="I420" s="129" t="inlineStr">
        <is>
          <t>Net profit/loss value on all contracts (treat premium paid as loss)</t>
        </is>
      </c>
    </row>
    <row r="421" ht="15" customHeight="1">
      <c r="C421" s="110" t="n"/>
      <c r="D421" s="115" t="inlineStr">
        <is>
          <t>Edelweiss Balanced Advantage Fund</t>
        </is>
      </c>
      <c r="E421" s="115" t="inlineStr">
        <is>
          <t>Bajaj Finance Ltd.</t>
        </is>
      </c>
      <c r="F421" s="115" t="inlineStr">
        <is>
          <t>Call</t>
        </is>
      </c>
      <c r="G421" s="115" t="n">
        <v>682</v>
      </c>
      <c r="H421" s="136" t="n">
        <v>9123237.612500001</v>
      </c>
      <c r="I421" s="136" t="n">
        <v>7660439.51</v>
      </c>
    </row>
    <row r="422" ht="15" customHeight="1">
      <c r="C422" s="110" t="n"/>
      <c r="D422" s="115" t="inlineStr">
        <is>
          <t>Edelweiss Balanced Advantage Fund</t>
        </is>
      </c>
      <c r="E422" s="115" t="inlineStr">
        <is>
          <t>Bharat Electronics Ltd.</t>
        </is>
      </c>
      <c r="F422" s="115" t="inlineStr">
        <is>
          <t>Call</t>
        </is>
      </c>
      <c r="G422" s="115" t="n">
        <v>169</v>
      </c>
      <c r="H422" s="136" t="n">
        <v>264907.5</v>
      </c>
      <c r="I422" s="136" t="n">
        <v>1839561.62</v>
      </c>
    </row>
    <row r="423" ht="15" customHeight="1">
      <c r="C423" s="110" t="n"/>
      <c r="D423" s="115" t="inlineStr">
        <is>
          <t>Edelweiss Balanced Advantage Fund</t>
        </is>
      </c>
      <c r="E423" s="115" t="inlineStr">
        <is>
          <t>Bharti Airtel Ltd.</t>
        </is>
      </c>
      <c r="F423" s="115" t="inlineStr">
        <is>
          <t>Call</t>
        </is>
      </c>
      <c r="G423" s="115" t="n">
        <v>4090</v>
      </c>
      <c r="H423" s="136" t="n">
        <v>26642307.11</v>
      </c>
      <c r="I423" s="136" t="n">
        <v>23962831.23</v>
      </c>
    </row>
    <row r="424" ht="15" customHeight="1">
      <c r="C424" s="110" t="n"/>
      <c r="D424" s="115" t="inlineStr">
        <is>
          <t>Edelweiss Balanced Advantage Fund</t>
        </is>
      </c>
      <c r="E424" s="115" t="inlineStr">
        <is>
          <t>HCL Technologies Ltd.</t>
        </is>
      </c>
      <c r="F424" s="115" t="inlineStr">
        <is>
          <t>Call</t>
        </is>
      </c>
      <c r="G424" s="115" t="n">
        <v>1550</v>
      </c>
      <c r="H424" s="136" t="n">
        <v>23180568.95</v>
      </c>
      <c r="I424" s="136" t="n">
        <v>1114032.15</v>
      </c>
    </row>
    <row r="425" ht="15" customHeight="1">
      <c r="C425" s="110" t="n"/>
      <c r="D425" s="115" t="inlineStr">
        <is>
          <t>Edelweiss Balanced Advantage Fund</t>
        </is>
      </c>
      <c r="E425" s="115" t="inlineStr">
        <is>
          <t>HDFC Bank Ltd.</t>
        </is>
      </c>
      <c r="F425" s="115" t="inlineStr">
        <is>
          <t>Call</t>
        </is>
      </c>
      <c r="G425" s="115" t="n">
        <v>1400</v>
      </c>
      <c r="H425" s="136" t="n">
        <v>7767288.100000001</v>
      </c>
      <c r="I425" s="136" t="n">
        <v>7065195.42</v>
      </c>
    </row>
    <row r="426" ht="15" customHeight="1">
      <c r="C426" s="110" t="n"/>
      <c r="D426" s="115" t="inlineStr">
        <is>
          <t>Edelweiss Balanced Advantage Fund</t>
        </is>
      </c>
      <c r="E426" s="115" t="inlineStr">
        <is>
          <t>ICICI Bank Ltd.</t>
        </is>
      </c>
      <c r="F426" s="115" t="inlineStr">
        <is>
          <t>Call</t>
        </is>
      </c>
      <c r="G426" s="115" t="n">
        <v>1024</v>
      </c>
      <c r="H426" s="136" t="n">
        <v>5378472.96</v>
      </c>
      <c r="I426" s="136" t="n">
        <v>5367974.96</v>
      </c>
    </row>
    <row r="427" ht="15" customHeight="1">
      <c r="C427" s="110" t="n"/>
      <c r="D427" s="115" t="inlineStr">
        <is>
          <t>Edelweiss Balanced Advantage Fund</t>
        </is>
      </c>
      <c r="E427" s="115" t="inlineStr">
        <is>
          <t>Infosys Ltd.</t>
        </is>
      </c>
      <c r="F427" s="115" t="inlineStr">
        <is>
          <t>Call</t>
        </is>
      </c>
      <c r="G427" s="115" t="n">
        <v>113</v>
      </c>
      <c r="H427" s="136" t="n">
        <v>90400</v>
      </c>
      <c r="I427" s="136" t="n">
        <v>1038949.12</v>
      </c>
    </row>
    <row r="428" ht="15" customHeight="1">
      <c r="C428" s="110" t="n"/>
      <c r="D428" s="115" t="inlineStr">
        <is>
          <t>Edelweiss Balanced Advantage Fund</t>
        </is>
      </c>
      <c r="E428" s="115" t="inlineStr">
        <is>
          <t>Maruti Suzuki India Ltd.</t>
        </is>
      </c>
      <c r="F428" s="115" t="inlineStr">
        <is>
          <t>Call</t>
        </is>
      </c>
      <c r="G428" s="115" t="n">
        <v>1872</v>
      </c>
      <c r="H428" s="136" t="n">
        <v>12068921.28</v>
      </c>
      <c r="I428" s="136" t="n">
        <v>6810804.6</v>
      </c>
    </row>
    <row r="429" ht="15" customHeight="1">
      <c r="C429" s="110" t="n"/>
      <c r="D429" s="115" t="inlineStr">
        <is>
          <t>Edelweiss Balanced Advantage Fund</t>
        </is>
      </c>
      <c r="E429" s="115" t="inlineStr">
        <is>
          <t>Reliance Industries Ltd.</t>
        </is>
      </c>
      <c r="F429" s="115" t="inlineStr">
        <is>
          <t>Call</t>
        </is>
      </c>
      <c r="G429" s="115" t="n">
        <v>6612</v>
      </c>
      <c r="H429" s="136" t="n">
        <v>116172589.1</v>
      </c>
      <c r="I429" s="136" t="n">
        <v>-18850958.1</v>
      </c>
    </row>
    <row r="430" ht="15" customHeight="1">
      <c r="C430" s="110" t="n"/>
      <c r="D430" s="115" t="inlineStr">
        <is>
          <t>Edelweiss Balanced Advantage Fund</t>
        </is>
      </c>
      <c r="E430" s="115" t="inlineStr">
        <is>
          <t>State Bank of India</t>
        </is>
      </c>
      <c r="F430" s="115" t="inlineStr">
        <is>
          <t>Call</t>
        </is>
      </c>
      <c r="G430" s="115" t="n">
        <v>1636</v>
      </c>
      <c r="H430" s="136" t="n">
        <v>8723006.324999999</v>
      </c>
      <c r="I430" s="136" t="n">
        <v>7315276.33</v>
      </c>
    </row>
    <row r="431" ht="15" customHeight="1">
      <c r="C431" s="110" t="n"/>
      <c r="D431" s="115" t="inlineStr">
        <is>
          <t>Edelweiss Balanced Advantage Fund</t>
        </is>
      </c>
      <c r="E431" s="115" t="inlineStr">
        <is>
          <t>Sun Pharmaceutical Industries Ltd.</t>
        </is>
      </c>
      <c r="F431" s="115" t="inlineStr">
        <is>
          <t>Call</t>
        </is>
      </c>
      <c r="G431" s="115" t="n">
        <v>1156</v>
      </c>
      <c r="H431" s="136" t="n">
        <v>6188134.470000001</v>
      </c>
      <c r="I431" s="136" t="n">
        <v>6176166.47</v>
      </c>
    </row>
    <row r="432" ht="15" customHeight="1">
      <c r="C432" s="110" t="n"/>
      <c r="D432" s="115" t="inlineStr">
        <is>
          <t>Edelweiss Balanced Advantage Fund</t>
        </is>
      </c>
      <c r="E432" s="115" t="inlineStr">
        <is>
          <t>Tata Consultancy Services Ltd.</t>
        </is>
      </c>
      <c r="F432" s="115" t="inlineStr">
        <is>
          <t>Call</t>
        </is>
      </c>
      <c r="G432" s="115" t="n">
        <v>672</v>
      </c>
      <c r="H432" s="136" t="n">
        <v>901179.3000000002</v>
      </c>
      <c r="I432" s="136" t="n">
        <v>3924249.93</v>
      </c>
    </row>
    <row r="433" ht="15" customHeight="1">
      <c r="C433" s="110" t="n"/>
      <c r="D433" s="115" t="inlineStr">
        <is>
          <t>Edelweiss Balanced Advantage Fund</t>
        </is>
      </c>
      <c r="E433" s="115" t="inlineStr">
        <is>
          <t>Tata Motors Ltd.</t>
        </is>
      </c>
      <c r="F433" s="115" t="inlineStr">
        <is>
          <t>Call</t>
        </is>
      </c>
      <c r="G433" s="115" t="n">
        <v>540</v>
      </c>
      <c r="H433" s="136" t="n">
        <v>163350</v>
      </c>
      <c r="I433" s="136" t="n">
        <v>3054264.3</v>
      </c>
    </row>
    <row r="434" ht="15" customHeight="1">
      <c r="C434" s="110" t="n"/>
      <c r="D434" s="115" t="inlineStr">
        <is>
          <t>Edelweiss Balanced Advantage Fund</t>
        </is>
      </c>
      <c r="E434" s="115" t="inlineStr">
        <is>
          <t>Tata Steel Ltd.</t>
        </is>
      </c>
      <c r="F434" s="115" t="inlineStr">
        <is>
          <t>Call</t>
        </is>
      </c>
      <c r="G434" s="115" t="n">
        <v>240</v>
      </c>
      <c r="H434" s="136" t="n">
        <v>132000</v>
      </c>
      <c r="I434" s="136" t="n">
        <v>2637600</v>
      </c>
    </row>
    <row r="435" ht="15" customHeight="1">
      <c r="C435" s="110" t="n"/>
      <c r="D435" s="115" t="inlineStr">
        <is>
          <t>Edelweiss Balanced Advantage Fund</t>
        </is>
      </c>
      <c r="E435" s="115" t="inlineStr">
        <is>
          <t>Trent Ltd.</t>
        </is>
      </c>
      <c r="F435" s="115" t="inlineStr">
        <is>
          <t>Call</t>
        </is>
      </c>
      <c r="G435" s="115" t="n">
        <v>200</v>
      </c>
      <c r="H435" s="136" t="n">
        <v>169506</v>
      </c>
      <c r="I435" s="136" t="n">
        <v>1937310</v>
      </c>
    </row>
    <row r="436" ht="15" customHeight="1">
      <c r="C436" s="110" t="n"/>
      <c r="D436" s="115" t="inlineStr">
        <is>
          <t>Edelweiss Balanced Advantage Fund</t>
        </is>
      </c>
      <c r="E436" s="115" t="inlineStr">
        <is>
          <t>Ultratech Cement Ltd.</t>
        </is>
      </c>
      <c r="F436" s="115" t="inlineStr">
        <is>
          <t>Call</t>
        </is>
      </c>
      <c r="G436" s="115" t="n">
        <v>665</v>
      </c>
      <c r="H436" s="136" t="n">
        <v>3382790.095</v>
      </c>
      <c r="I436" s="136" t="n">
        <v>1188955.25</v>
      </c>
    </row>
    <row r="437" ht="15" customHeight="1">
      <c r="C437" s="110" t="n"/>
      <c r="D437" s="111" t="n"/>
    </row>
    <row r="438" ht="15" customHeight="1">
      <c r="C438" s="110" t="inlineStr">
        <is>
          <t>g.</t>
        </is>
      </c>
      <c r="D438" s="111" t="inlineStr">
        <is>
          <t>Other than hedging positions through options as on 30th September 2025:</t>
        </is>
      </c>
    </row>
    <row r="439" ht="30" customHeight="1">
      <c r="C439" s="110" t="n"/>
      <c r="D439" s="112" t="inlineStr">
        <is>
          <t>Scheme name</t>
        </is>
      </c>
      <c r="E439" s="112" t="inlineStr">
        <is>
          <t>Underlying</t>
        </is>
      </c>
      <c r="F439" s="112" t="inlineStr">
        <is>
          <t>Call / Put</t>
        </is>
      </c>
      <c r="G439" s="112" t="inlineStr">
        <is>
          <t>Number of contracts</t>
        </is>
      </c>
      <c r="H439" s="112" t="inlineStr">
        <is>
          <t>Option price when purchased</t>
        </is>
      </c>
      <c r="I439" s="112" t="inlineStr">
        <is>
          <t>Current option price</t>
        </is>
      </c>
      <c r="J439" s="129" t="inlineStr">
        <is>
          <t>Total exposure through options as a %age of net assets</t>
        </is>
      </c>
    </row>
    <row r="440" ht="15" customHeight="1">
      <c r="C440" s="110" t="n"/>
      <c r="D440" s="115" t="inlineStr">
        <is>
          <t>Edelweiss Balanced Advantage Fund</t>
        </is>
      </c>
      <c r="E440" s="115" t="inlineStr">
        <is>
          <t>PUT NIFTY 28-Oct-2025 25500</t>
        </is>
      </c>
      <c r="F440" s="115" t="inlineStr">
        <is>
          <t>Long Put</t>
        </is>
      </c>
      <c r="G440" s="136" t="n">
        <v>9322.000000000002</v>
      </c>
      <c r="H440" s="117" t="n">
        <v>742.485488</v>
      </c>
      <c r="I440" s="117" t="n">
        <v>762.4</v>
      </c>
      <c r="J440" s="127" t="n">
        <v>0.004132291607295267</v>
      </c>
    </row>
    <row r="441" ht="15" customHeight="1">
      <c r="C441" s="110" t="n"/>
      <c r="D441" s="115" t="inlineStr">
        <is>
          <t>Edelweiss Balanced Advantage Fund</t>
        </is>
      </c>
      <c r="E441" s="115" t="inlineStr">
        <is>
          <t>PUT NIFTY 28-Oct-2025 26000</t>
        </is>
      </c>
      <c r="F441" s="115" t="inlineStr">
        <is>
          <t>Long Put</t>
        </is>
      </c>
      <c r="G441" s="136" t="n">
        <v>6666</v>
      </c>
      <c r="H441" s="117" t="n">
        <v>1169.528455</v>
      </c>
      <c r="I441" s="117" t="n">
        <v>1220</v>
      </c>
      <c r="J441" s="127" t="n">
        <v>0.004728507856568426</v>
      </c>
    </row>
    <row r="442" ht="15" customHeight="1">
      <c r="C442" s="110" t="n"/>
      <c r="D442" s="141" t="n"/>
      <c r="G442" s="131" t="n"/>
      <c r="H442" s="119" t="n"/>
      <c r="I442" s="119" t="n"/>
      <c r="J442" s="128" t="n"/>
    </row>
    <row r="443" ht="15" customHeight="1">
      <c r="C443" s="110" t="inlineStr">
        <is>
          <t>h.</t>
        </is>
      </c>
      <c r="D443" s="111" t="inlineStr">
        <is>
          <t>For the period 01st April 2025 to 30th September 2025, following non-hedging transactions through options have been squared off/expired:</t>
        </is>
      </c>
    </row>
    <row r="444" ht="26" customHeight="1">
      <c r="D444" s="112" t="inlineStr">
        <is>
          <t>Scheme name</t>
        </is>
      </c>
      <c r="E444" s="112" t="inlineStr">
        <is>
          <t>Underlying</t>
        </is>
      </c>
      <c r="F444" s="112" t="inlineStr">
        <is>
          <t>Call / Put</t>
        </is>
      </c>
      <c r="G444" s="129" t="inlineStr">
        <is>
          <t>Total number of contracts entered into *</t>
        </is>
      </c>
      <c r="H444" s="129" t="inlineStr">
        <is>
          <t>Gross notional value of contracts entered into</t>
        </is>
      </c>
      <c r="I444" s="129" t="inlineStr">
        <is>
          <t>Net profit/loss value on all contracts (treat premium paid as loss)</t>
        </is>
      </c>
    </row>
    <row r="445" ht="13" customHeight="1">
      <c r="D445" s="115" t="inlineStr">
        <is>
          <t>Edelweiss Balanced Advantage Fund</t>
        </is>
      </c>
      <c r="E445" s="115" t="inlineStr">
        <is>
          <t>NIFTY</t>
        </is>
      </c>
      <c r="F445" s="115" t="inlineStr">
        <is>
          <t>Put</t>
        </is>
      </c>
      <c r="G445" s="142" t="n">
        <v>104668</v>
      </c>
      <c r="H445" s="142" t="n">
        <v>6458640604.927499</v>
      </c>
      <c r="I445" s="142" t="n">
        <v>-1021560035.95</v>
      </c>
    </row>
    <row r="446" ht="13" customHeight="1">
      <c r="G446" s="143" t="n"/>
      <c r="H446" s="143" t="n"/>
      <c r="I446" s="143" t="n"/>
    </row>
    <row r="447" ht="15" customHeight="1">
      <c r="D447" s="109" t="inlineStr">
        <is>
          <t>* Includes long and squared off/expired contracts</t>
        </is>
      </c>
    </row>
    <row r="449" ht="15" customHeight="1">
      <c r="C449" s="110" t="inlineStr">
        <is>
          <t>i.</t>
        </is>
      </c>
      <c r="D449" s="111" t="inlineStr">
        <is>
          <t>For the period 01st April 2025 to 30th September 2025 hedging positions through swaps: Nil</t>
        </is>
      </c>
    </row>
    <row r="451" ht="15" customHeight="1">
      <c r="D451" s="109" t="inlineStr">
        <is>
          <t>Note: In case of derivative transactions, end of the day position on the date of such transaction is considered as the basis to assess the nature of transaction as hedge / non-hedge.</t>
        </is>
      </c>
    </row>
    <row r="453" ht="15" customHeight="1">
      <c r="C453" s="110" t="inlineStr">
        <is>
          <t>II.</t>
        </is>
      </c>
      <c r="D453" s="111" t="inlineStr">
        <is>
          <t>There is no exposure to credit default swaps during the half year period.</t>
        </is>
      </c>
    </row>
  </sheetData>
  <mergeCells count="1">
    <mergeCell ref="J22:J23"/>
  </mergeCells>
  <pageMargins left="0.7" right="0.7" top="0.75" bottom="0.75" header="0.3" footer="0.3"/>
  <pageSetup orientation="portrait" scale="22"/>
  <rowBreaks count="3" manualBreakCount="3">
    <brk id="202" min="1" max="11" man="1"/>
    <brk id="401" min="1" max="11" man="1"/>
    <brk id="441" min="1" max="11" man="1"/>
  </rowBreaks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H162"/>
  <sheetViews>
    <sheetView showGridLines="0" workbookViewId="0">
      <pane ySplit="6" topLeftCell="A7" activePane="bottomLeft" state="frozen"/>
      <selection activeCell="A7" sqref="A7"/>
      <selection pane="bottomLeft" activeCell="A7" sqref="A7"/>
    </sheetView>
  </sheetViews>
  <sheetFormatPr baseColWidth="8" defaultRowHeight="14.5"/>
  <cols>
    <col width="68.1796875" customWidth="1" min="1" max="1"/>
    <col width="22" customWidth="1" min="2" max="2"/>
    <col width="30" bestFit="1" customWidth="1" min="3" max="3"/>
    <col width="22" customWidth="1" min="4" max="4"/>
    <col width="16.453125" customWidth="1" min="5" max="5"/>
    <col width="22" customWidth="1" min="6" max="6"/>
    <col width="6.1796875" bestFit="1" customWidth="1" style="2" min="7" max="7"/>
    <col width="70.26953125" bestFit="1" customWidth="1" min="12" max="12"/>
    <col width="10.81640625" bestFit="1" customWidth="1" min="13" max="13"/>
    <col width="10.54296875" bestFit="1" customWidth="1" min="14" max="14"/>
    <col width="12" bestFit="1" customWidth="1" min="15" max="15"/>
    <col width="12.54296875" customWidth="1" min="16" max="16"/>
  </cols>
  <sheetData>
    <row r="1">
      <c r="A1" s="85" t="inlineStr">
        <is>
          <t>Edelweiss Mutual Fund</t>
        </is>
      </c>
    </row>
    <row r="2" ht="29.5" customHeight="1" thickBot="1">
      <c r="A2" s="86" t="inlineStr">
        <is>
          <t xml:space="preserve">Edelweiss House, 10th Floor, Off. C.S.T. Road, Kalina, Santacruz (E), Mumbai 400098, Maharashtra  </t>
        </is>
      </c>
    </row>
    <row r="3" ht="36.75" customHeight="1">
      <c r="A3" s="148" t="inlineStr">
        <is>
          <t>PORTFOLIO STATEMENT OF EDELWEISS LARGE CAP FUND AS ON SEPTEMBER 30, 2025</t>
        </is>
      </c>
      <c r="B3" s="149" t="n"/>
      <c r="C3" s="149" t="n"/>
      <c r="D3" s="149" t="n"/>
      <c r="E3" s="149" t="n"/>
      <c r="F3" s="149" t="n"/>
      <c r="G3" s="150" t="n"/>
      <c r="H3" s="28">
        <f>HYPERLINK("[EDEL_HY Portfolio 30-Sep-2025 Final.xlsx]Index!A1","Index")</f>
        <v/>
      </c>
    </row>
    <row r="4" ht="19.5" customHeight="1">
      <c r="A4" s="151" t="inlineStr">
        <is>
          <t>(An open ended equity scheme predominantly investing in large cap stocks)</t>
        </is>
      </c>
      <c r="G4" s="51" t="n"/>
    </row>
    <row r="5">
      <c r="A5" s="29" t="n"/>
      <c r="G5" s="30" t="n"/>
    </row>
    <row r="6" ht="48" customHeight="1">
      <c r="A6" s="31" t="inlineStr">
        <is>
          <t>Name of the Instrument</t>
        </is>
      </c>
      <c r="B6" s="32" t="inlineStr">
        <is>
          <t>ISIN</t>
        </is>
      </c>
      <c r="C6" s="32" t="inlineStr">
        <is>
          <t>Rating/Industry</t>
        </is>
      </c>
      <c r="D6" s="152" t="inlineStr">
        <is>
          <t>Quantity</t>
        </is>
      </c>
      <c r="E6" s="34" t="inlineStr">
        <is>
          <t>Market/Fair Value(Rs. In Lacs)</t>
        </is>
      </c>
      <c r="F6" s="34" t="inlineStr">
        <is>
          <t>% to Net Assets</t>
        </is>
      </c>
      <c r="G6" s="35" t="inlineStr">
        <is>
          <t>YIELD</t>
        </is>
      </c>
    </row>
    <row r="7">
      <c r="A7" s="36" t="n"/>
      <c r="B7" s="16" t="n"/>
      <c r="C7" s="16" t="n"/>
      <c r="D7" s="153" t="n"/>
      <c r="E7" s="154" t="n"/>
      <c r="F7" s="155" t="n"/>
      <c r="G7" s="37" t="n"/>
    </row>
    <row r="8">
      <c r="A8" s="40" t="inlineStr">
        <is>
          <t>Equity &amp; Equity related</t>
        </is>
      </c>
      <c r="B8" s="17" t="n"/>
      <c r="C8" s="17" t="n"/>
      <c r="D8" s="156" t="n"/>
      <c r="E8" s="7" t="n"/>
      <c r="F8" s="8" t="n"/>
      <c r="G8" s="39" t="n"/>
    </row>
    <row r="9">
      <c r="A9" s="40" t="inlineStr">
        <is>
          <t>(a)Listed / Awaiting listing on Stock Exchanges</t>
        </is>
      </c>
      <c r="B9" s="17" t="n"/>
      <c r="C9" s="17" t="n"/>
      <c r="D9" s="156" t="n"/>
      <c r="E9" s="7" t="n"/>
      <c r="F9" s="8" t="n"/>
      <c r="G9" s="39" t="n"/>
    </row>
    <row r="10">
      <c r="A10" s="38" t="inlineStr">
        <is>
          <t>HDFC Bank Ltd.</t>
        </is>
      </c>
      <c r="B10" s="17" t="inlineStr">
        <is>
          <t>INE040A01034</t>
        </is>
      </c>
      <c r="C10" s="17" t="inlineStr">
        <is>
          <t>Banks</t>
        </is>
      </c>
      <c r="D10" s="156" t="n">
        <v>1195523</v>
      </c>
      <c r="E10" s="7" t="n">
        <v>11369.42</v>
      </c>
      <c r="F10" s="8" t="n">
        <v>0.0851</v>
      </c>
      <c r="G10" s="39" t="n"/>
    </row>
    <row r="11">
      <c r="A11" s="38" t="inlineStr">
        <is>
          <t>ICICI Bank Ltd.</t>
        </is>
      </c>
      <c r="B11" s="17" t="inlineStr">
        <is>
          <t>INE090A01021</t>
        </is>
      </c>
      <c r="C11" s="17" t="inlineStr">
        <is>
          <t>Banks</t>
        </is>
      </c>
      <c r="D11" s="156" t="n">
        <v>770113</v>
      </c>
      <c r="E11" s="7" t="n">
        <v>10381.12</v>
      </c>
      <c r="F11" s="8" t="n">
        <v>0.07770000000000001</v>
      </c>
      <c r="G11" s="39" t="n"/>
    </row>
    <row r="12">
      <c r="A12" s="38" t="inlineStr">
        <is>
          <t>Reliance Industries Ltd.</t>
        </is>
      </c>
      <c r="B12" s="17" t="inlineStr">
        <is>
          <t>INE002A01018</t>
        </is>
      </c>
      <c r="C12" s="17" t="inlineStr">
        <is>
          <t>Petroleum Products</t>
        </is>
      </c>
      <c r="D12" s="156" t="n">
        <v>610000</v>
      </c>
      <c r="E12" s="7" t="n">
        <v>8320.4</v>
      </c>
      <c r="F12" s="8" t="n">
        <v>0.0623</v>
      </c>
      <c r="G12" s="39" t="n"/>
    </row>
    <row r="13">
      <c r="A13" s="38" t="inlineStr">
        <is>
          <t>Larsen &amp; Toubro Ltd.</t>
        </is>
      </c>
      <c r="B13" s="17" t="inlineStr">
        <is>
          <t>INE018A01030</t>
        </is>
      </c>
      <c r="C13" s="17" t="inlineStr">
        <is>
          <t>Construction</t>
        </is>
      </c>
      <c r="D13" s="156" t="n">
        <v>150176</v>
      </c>
      <c r="E13" s="7" t="n">
        <v>5494.94</v>
      </c>
      <c r="F13" s="8" t="n">
        <v>0.0411</v>
      </c>
      <c r="G13" s="39" t="n"/>
    </row>
    <row r="14">
      <c r="A14" s="38" t="inlineStr">
        <is>
          <t>Axis Bank Ltd.</t>
        </is>
      </c>
      <c r="B14" s="17" t="inlineStr">
        <is>
          <t>INE238A01034</t>
        </is>
      </c>
      <c r="C14" s="17" t="inlineStr">
        <is>
          <t>Banks</t>
        </is>
      </c>
      <c r="D14" s="156" t="n">
        <v>452165</v>
      </c>
      <c r="E14" s="7" t="n">
        <v>5116.7</v>
      </c>
      <c r="F14" s="8" t="n">
        <v>0.0383</v>
      </c>
      <c r="G14" s="39" t="n"/>
    </row>
    <row r="15">
      <c r="A15" s="38" t="inlineStr">
        <is>
          <t>Infosys Ltd.</t>
        </is>
      </c>
      <c r="B15" s="17" t="inlineStr">
        <is>
          <t>INE009A01021</t>
        </is>
      </c>
      <c r="C15" s="17" t="inlineStr">
        <is>
          <t>IT - Software</t>
        </is>
      </c>
      <c r="D15" s="156" t="n">
        <v>258057</v>
      </c>
      <c r="E15" s="7" t="n">
        <v>3720.67</v>
      </c>
      <c r="F15" s="8" t="n">
        <v>0.0278</v>
      </c>
      <c r="G15" s="39" t="n"/>
    </row>
    <row r="16">
      <c r="A16" s="38" t="inlineStr">
        <is>
          <t>Bharti Airtel Ltd.</t>
        </is>
      </c>
      <c r="B16" s="17" t="inlineStr">
        <is>
          <t>INE397D01024</t>
        </is>
      </c>
      <c r="C16" s="17" t="inlineStr">
        <is>
          <t>Telecom - Services</t>
        </is>
      </c>
      <c r="D16" s="156" t="n">
        <v>197077</v>
      </c>
      <c r="E16" s="7" t="n">
        <v>3701.89</v>
      </c>
      <c r="F16" s="8" t="n">
        <v>0.0277</v>
      </c>
      <c r="G16" s="39" t="n"/>
    </row>
    <row r="17">
      <c r="A17" s="38" t="inlineStr">
        <is>
          <t>Mahindra &amp; Mahindra Ltd.</t>
        </is>
      </c>
      <c r="B17" s="17" t="inlineStr">
        <is>
          <t>INE101A01026</t>
        </is>
      </c>
      <c r="C17" s="17" t="inlineStr">
        <is>
          <t>Automobiles</t>
        </is>
      </c>
      <c r="D17" s="156" t="n">
        <v>95691</v>
      </c>
      <c r="E17" s="7" t="n">
        <v>3279.33</v>
      </c>
      <c r="F17" s="8" t="n">
        <v>0.0245</v>
      </c>
      <c r="G17" s="39" t="n"/>
    </row>
    <row r="18">
      <c r="A18" s="38" t="inlineStr">
        <is>
          <t>Maruti Suzuki India Ltd.</t>
        </is>
      </c>
      <c r="B18" s="17" t="inlineStr">
        <is>
          <t>INE585B01010</t>
        </is>
      </c>
      <c r="C18" s="17" t="inlineStr">
        <is>
          <t>Automobiles</t>
        </is>
      </c>
      <c r="D18" s="156" t="n">
        <v>20438</v>
      </c>
      <c r="E18" s="7" t="n">
        <v>3276.01</v>
      </c>
      <c r="F18" s="8" t="n">
        <v>0.0245</v>
      </c>
      <c r="G18" s="39" t="n"/>
    </row>
    <row r="19">
      <c r="A19" s="38" t="inlineStr">
        <is>
          <t>NTPC Ltd.</t>
        </is>
      </c>
      <c r="B19" s="17" t="inlineStr">
        <is>
          <t>INE733E01010</t>
        </is>
      </c>
      <c r="C19" s="17" t="inlineStr">
        <is>
          <t>Power</t>
        </is>
      </c>
      <c r="D19" s="156" t="n">
        <v>955792</v>
      </c>
      <c r="E19" s="7" t="n">
        <v>3253.99</v>
      </c>
      <c r="F19" s="8" t="n">
        <v>0.0243</v>
      </c>
      <c r="G19" s="39" t="n"/>
    </row>
    <row r="20">
      <c r="A20" s="38" t="inlineStr">
        <is>
          <t>ITC Ltd.</t>
        </is>
      </c>
      <c r="B20" s="17" t="inlineStr">
        <is>
          <t>INE154A01025</t>
        </is>
      </c>
      <c r="C20" s="17" t="inlineStr">
        <is>
          <t>Diversified FMCG</t>
        </is>
      </c>
      <c r="D20" s="156" t="n">
        <v>798525</v>
      </c>
      <c r="E20" s="7" t="n">
        <v>3206.48</v>
      </c>
      <c r="F20" s="8" t="n">
        <v>0.024</v>
      </c>
      <c r="G20" s="39" t="n"/>
    </row>
    <row r="21">
      <c r="A21" s="38" t="inlineStr">
        <is>
          <t>Bajaj Finance Ltd.</t>
        </is>
      </c>
      <c r="B21" s="17" t="inlineStr">
        <is>
          <t>INE296A01032</t>
        </is>
      </c>
      <c r="C21" s="17" t="inlineStr">
        <is>
          <t>Finance</t>
        </is>
      </c>
      <c r="D21" s="156" t="n">
        <v>281346</v>
      </c>
      <c r="E21" s="7" t="n">
        <v>2810.37</v>
      </c>
      <c r="F21" s="8" t="n">
        <v>0.021</v>
      </c>
      <c r="G21" s="39" t="n"/>
    </row>
    <row r="22">
      <c r="A22" s="38" t="inlineStr">
        <is>
          <t>Ultratech Cement Ltd.</t>
        </is>
      </c>
      <c r="B22" s="17" t="inlineStr">
        <is>
          <t>INE481G01011</t>
        </is>
      </c>
      <c r="C22" s="17" t="inlineStr">
        <is>
          <t>Cement &amp; Cement Products</t>
        </is>
      </c>
      <c r="D22" s="156" t="n">
        <v>21128</v>
      </c>
      <c r="E22" s="7" t="n">
        <v>2582.26</v>
      </c>
      <c r="F22" s="8" t="n">
        <v>0.0193</v>
      </c>
      <c r="G22" s="39" t="n"/>
    </row>
    <row r="23">
      <c r="A23" s="38" t="inlineStr">
        <is>
          <t>Apollo Hospitals Enterprise Ltd.</t>
        </is>
      </c>
      <c r="B23" s="17" t="inlineStr">
        <is>
          <t>INE437A01024</t>
        </is>
      </c>
      <c r="C23" s="17" t="inlineStr">
        <is>
          <t>Healthcare Services</t>
        </is>
      </c>
      <c r="D23" s="156" t="n">
        <v>34112</v>
      </c>
      <c r="E23" s="7" t="n">
        <v>2527.36</v>
      </c>
      <c r="F23" s="8" t="n">
        <v>0.0189</v>
      </c>
      <c r="G23" s="39" t="n"/>
    </row>
    <row r="24">
      <c r="A24" s="38" t="inlineStr">
        <is>
          <t>Muthoot Finance Ltd.</t>
        </is>
      </c>
      <c r="B24" s="17" t="inlineStr">
        <is>
          <t>INE414G01012</t>
        </is>
      </c>
      <c r="C24" s="17" t="inlineStr">
        <is>
          <t>Finance</t>
        </is>
      </c>
      <c r="D24" s="156" t="n">
        <v>72786</v>
      </c>
      <c r="E24" s="7" t="n">
        <v>2239.7</v>
      </c>
      <c r="F24" s="8" t="n">
        <v>0.0168</v>
      </c>
      <c r="G24" s="39" t="n"/>
    </row>
    <row r="25">
      <c r="A25" s="38" t="inlineStr">
        <is>
          <t>Sun Pharmaceutical Industries Ltd.</t>
        </is>
      </c>
      <c r="B25" s="17" t="inlineStr">
        <is>
          <t>INE044A01036</t>
        </is>
      </c>
      <c r="C25" s="17" t="inlineStr">
        <is>
          <t>Pharmaceuticals &amp; Biotechnology</t>
        </is>
      </c>
      <c r="D25" s="156" t="n">
        <v>139961</v>
      </c>
      <c r="E25" s="7" t="n">
        <v>2231.4</v>
      </c>
      <c r="F25" s="8" t="n">
        <v>0.0167</v>
      </c>
      <c r="G25" s="39" t="n"/>
    </row>
    <row r="26">
      <c r="A26" s="38" t="inlineStr">
        <is>
          <t>State Bank of India</t>
        </is>
      </c>
      <c r="B26" s="17" t="inlineStr">
        <is>
          <t>INE062A01020</t>
        </is>
      </c>
      <c r="C26" s="17" t="inlineStr">
        <is>
          <t>Banks</t>
        </is>
      </c>
      <c r="D26" s="156" t="n">
        <v>255570</v>
      </c>
      <c r="E26" s="7" t="n">
        <v>2229.72</v>
      </c>
      <c r="F26" s="8" t="n">
        <v>0.0167</v>
      </c>
      <c r="G26" s="39" t="n"/>
    </row>
    <row r="27">
      <c r="A27" s="38" t="inlineStr">
        <is>
          <t>HDFC Life Insurance Company Ltd.</t>
        </is>
      </c>
      <c r="B27" s="17" t="inlineStr">
        <is>
          <t>INE795G01014</t>
        </is>
      </c>
      <c r="C27" s="17" t="inlineStr">
        <is>
          <t>Insurance</t>
        </is>
      </c>
      <c r="D27" s="156" t="n">
        <v>284541</v>
      </c>
      <c r="E27" s="7" t="n">
        <v>2152.41</v>
      </c>
      <c r="F27" s="8" t="n">
        <v>0.0161</v>
      </c>
      <c r="G27" s="39" t="n"/>
    </row>
    <row r="28">
      <c r="A28" s="38" t="inlineStr">
        <is>
          <t>InterGlobe Aviation Ltd.</t>
        </is>
      </c>
      <c r="B28" s="17" t="inlineStr">
        <is>
          <t>INE646L01027</t>
        </is>
      </c>
      <c r="C28" s="17" t="inlineStr">
        <is>
          <t>Transport Services</t>
        </is>
      </c>
      <c r="D28" s="156" t="n">
        <v>34198</v>
      </c>
      <c r="E28" s="7" t="n">
        <v>1913.21</v>
      </c>
      <c r="F28" s="8" t="n">
        <v>0.0143</v>
      </c>
      <c r="G28" s="39" t="n"/>
    </row>
    <row r="29">
      <c r="A29" s="38" t="inlineStr">
        <is>
          <t>HCL Technologies Ltd.</t>
        </is>
      </c>
      <c r="B29" s="17" t="inlineStr">
        <is>
          <t>INE860A01027</t>
        </is>
      </c>
      <c r="C29" s="17" t="inlineStr">
        <is>
          <t>IT - Software</t>
        </is>
      </c>
      <c r="D29" s="156" t="n">
        <v>131355</v>
      </c>
      <c r="E29" s="7" t="n">
        <v>1819.4</v>
      </c>
      <c r="F29" s="8" t="n">
        <v>0.0136</v>
      </c>
      <c r="G29" s="39" t="n"/>
    </row>
    <row r="30">
      <c r="A30" s="38" t="inlineStr">
        <is>
          <t>Eternal Ltd.</t>
        </is>
      </c>
      <c r="B30" s="17" t="inlineStr">
        <is>
          <t>INE758T01015</t>
        </is>
      </c>
      <c r="C30" s="17" t="inlineStr">
        <is>
          <t>Retailing</t>
        </is>
      </c>
      <c r="D30" s="156" t="n">
        <v>505625</v>
      </c>
      <c r="E30" s="7" t="n">
        <v>1645.81</v>
      </c>
      <c r="F30" s="8" t="n">
        <v>0.0123</v>
      </c>
      <c r="G30" s="39" t="n"/>
    </row>
    <row r="31">
      <c r="A31" s="38" t="inlineStr">
        <is>
          <t>Asian Paints Ltd.</t>
        </is>
      </c>
      <c r="B31" s="17" t="inlineStr">
        <is>
          <t>INE021A01026</t>
        </is>
      </c>
      <c r="C31" s="17" t="inlineStr">
        <is>
          <t>Consumer Durables</t>
        </is>
      </c>
      <c r="D31" s="156" t="n">
        <v>65770</v>
      </c>
      <c r="E31" s="7" t="n">
        <v>1545.6</v>
      </c>
      <c r="F31" s="8" t="n">
        <v>0.0116</v>
      </c>
      <c r="G31" s="39" t="n"/>
    </row>
    <row r="32">
      <c r="A32" s="38" t="inlineStr">
        <is>
          <t>Kotak Mahindra Bank Ltd.</t>
        </is>
      </c>
      <c r="B32" s="17" t="inlineStr">
        <is>
          <t>INE237A01028</t>
        </is>
      </c>
      <c r="C32" s="17" t="inlineStr">
        <is>
          <t>Banks</t>
        </is>
      </c>
      <c r="D32" s="156" t="n">
        <v>77028</v>
      </c>
      <c r="E32" s="7" t="n">
        <v>1534.94</v>
      </c>
      <c r="F32" s="8" t="n">
        <v>0.0115</v>
      </c>
      <c r="G32" s="39" t="n"/>
    </row>
    <row r="33">
      <c r="A33" s="38" t="inlineStr">
        <is>
          <t>Hindalco Industries Ltd.</t>
        </is>
      </c>
      <c r="B33" s="17" t="inlineStr">
        <is>
          <t>INE038A01020</t>
        </is>
      </c>
      <c r="C33" s="17" t="inlineStr">
        <is>
          <t>Non - Ferrous Metals</t>
        </is>
      </c>
      <c r="D33" s="156" t="n">
        <v>198501</v>
      </c>
      <c r="E33" s="7" t="n">
        <v>1512.48</v>
      </c>
      <c r="F33" s="8" t="n">
        <v>0.0113</v>
      </c>
      <c r="G33" s="39" t="n"/>
    </row>
    <row r="34">
      <c r="A34" s="38" t="inlineStr">
        <is>
          <t>Tata Consultancy Services Ltd.</t>
        </is>
      </c>
      <c r="B34" s="17" t="inlineStr">
        <is>
          <t>INE467B01029</t>
        </is>
      </c>
      <c r="C34" s="17" t="inlineStr">
        <is>
          <t>IT - Software</t>
        </is>
      </c>
      <c r="D34" s="156" t="n">
        <v>50811</v>
      </c>
      <c r="E34" s="7" t="n">
        <v>1467.62</v>
      </c>
      <c r="F34" s="8" t="n">
        <v>0.011</v>
      </c>
      <c r="G34" s="39" t="n"/>
    </row>
    <row r="35">
      <c r="A35" s="38" t="inlineStr">
        <is>
          <t>Torrent Pharmaceuticals Ltd.</t>
        </is>
      </c>
      <c r="B35" s="17" t="inlineStr">
        <is>
          <t>INE685A01028</t>
        </is>
      </c>
      <c r="C35" s="17" t="inlineStr">
        <is>
          <t>Pharmaceuticals &amp; Biotechnology</t>
        </is>
      </c>
      <c r="D35" s="156" t="n">
        <v>40419</v>
      </c>
      <c r="E35" s="7" t="n">
        <v>1456.38</v>
      </c>
      <c r="F35" s="8" t="n">
        <v>0.0109</v>
      </c>
      <c r="G35" s="39" t="n"/>
    </row>
    <row r="36">
      <c r="A36" s="38" t="inlineStr">
        <is>
          <t>Hindustan Unilever Ltd.</t>
        </is>
      </c>
      <c r="B36" s="17" t="inlineStr">
        <is>
          <t>INE030A01027</t>
        </is>
      </c>
      <c r="C36" s="17" t="inlineStr">
        <is>
          <t>Diversified FMCG</t>
        </is>
      </c>
      <c r="D36" s="156" t="n">
        <v>56993</v>
      </c>
      <c r="E36" s="7" t="n">
        <v>1433.03</v>
      </c>
      <c r="F36" s="8" t="n">
        <v>0.0107</v>
      </c>
      <c r="G36" s="39" t="n"/>
    </row>
    <row r="37">
      <c r="A37" s="38" t="inlineStr">
        <is>
          <t>GE Vernova T&amp;D India Limited</t>
        </is>
      </c>
      <c r="B37" s="17" t="inlineStr">
        <is>
          <t>INE200A01026</t>
        </is>
      </c>
      <c r="C37" s="17" t="inlineStr">
        <is>
          <t>Electrical Equipment</t>
        </is>
      </c>
      <c r="D37" s="156" t="n">
        <v>45850</v>
      </c>
      <c r="E37" s="7" t="n">
        <v>1357.39</v>
      </c>
      <c r="F37" s="8" t="n">
        <v>0.0102</v>
      </c>
      <c r="G37" s="39" t="n"/>
    </row>
    <row r="38">
      <c r="A38" s="38" t="inlineStr">
        <is>
          <t>Britannia Industries Ltd.</t>
        </is>
      </c>
      <c r="B38" s="17" t="inlineStr">
        <is>
          <t>INE216A01030</t>
        </is>
      </c>
      <c r="C38" s="17" t="inlineStr">
        <is>
          <t>Food Products</t>
        </is>
      </c>
      <c r="D38" s="156" t="n">
        <v>22156</v>
      </c>
      <c r="E38" s="7" t="n">
        <v>1327.37</v>
      </c>
      <c r="F38" s="8" t="n">
        <v>0.009900000000000001</v>
      </c>
      <c r="G38" s="39" t="n"/>
    </row>
    <row r="39">
      <c r="A39" s="38" t="inlineStr">
        <is>
          <t>Aptus Value Housing Finance India Ltd.</t>
        </is>
      </c>
      <c r="B39" s="17" t="inlineStr">
        <is>
          <t>INE852O01025</t>
        </is>
      </c>
      <c r="C39" s="17" t="inlineStr">
        <is>
          <t>Finance</t>
        </is>
      </c>
      <c r="D39" s="156" t="n">
        <v>400000</v>
      </c>
      <c r="E39" s="7" t="n">
        <v>1279</v>
      </c>
      <c r="F39" s="8" t="n">
        <v>0.009599999999999999</v>
      </c>
      <c r="G39" s="39" t="n"/>
    </row>
    <row r="40">
      <c r="A40" s="38" t="inlineStr">
        <is>
          <t>Tata Motors Ltd.</t>
        </is>
      </c>
      <c r="B40" s="17" t="inlineStr">
        <is>
          <t>INE155A01022</t>
        </is>
      </c>
      <c r="C40" s="17" t="inlineStr">
        <is>
          <t>Automobiles</t>
        </is>
      </c>
      <c r="D40" s="156" t="n">
        <v>180252</v>
      </c>
      <c r="E40" s="7" t="n">
        <v>1226.07</v>
      </c>
      <c r="F40" s="8" t="n">
        <v>0.0092</v>
      </c>
      <c r="G40" s="39" t="n"/>
    </row>
    <row r="41">
      <c r="A41" s="38" t="inlineStr">
        <is>
          <t>TVS Motor Company Ltd.</t>
        </is>
      </c>
      <c r="B41" s="17" t="inlineStr">
        <is>
          <t>INE494B01023</t>
        </is>
      </c>
      <c r="C41" s="17" t="inlineStr">
        <is>
          <t>Automobiles</t>
        </is>
      </c>
      <c r="D41" s="156" t="n">
        <v>34195</v>
      </c>
      <c r="E41" s="7" t="n">
        <v>1175.86</v>
      </c>
      <c r="F41" s="8" t="n">
        <v>0.008800000000000001</v>
      </c>
      <c r="G41" s="39" t="n"/>
    </row>
    <row r="42">
      <c r="A42" s="38" t="inlineStr">
        <is>
          <t>Eicher Motors Ltd.</t>
        </is>
      </c>
      <c r="B42" s="17" t="inlineStr">
        <is>
          <t>INE066A01021</t>
        </is>
      </c>
      <c r="C42" s="17" t="inlineStr">
        <is>
          <t>Automobiles</t>
        </is>
      </c>
      <c r="D42" s="156" t="n">
        <v>15695</v>
      </c>
      <c r="E42" s="7" t="n">
        <v>1099.51</v>
      </c>
      <c r="F42" s="8" t="n">
        <v>0.008200000000000001</v>
      </c>
      <c r="G42" s="39" t="n"/>
    </row>
    <row r="43">
      <c r="A43" s="38" t="inlineStr">
        <is>
          <t>Schaeffler India Ltd.</t>
        </is>
      </c>
      <c r="B43" s="17" t="inlineStr">
        <is>
          <t>INE513A01022</t>
        </is>
      </c>
      <c r="C43" s="17" t="inlineStr">
        <is>
          <t>Auto Components</t>
        </is>
      </c>
      <c r="D43" s="156" t="n">
        <v>25646</v>
      </c>
      <c r="E43" s="7" t="n">
        <v>1079.39</v>
      </c>
      <c r="F43" s="8" t="n">
        <v>0.0081</v>
      </c>
      <c r="G43" s="39" t="n"/>
    </row>
    <row r="44">
      <c r="A44" s="38" t="inlineStr">
        <is>
          <t>Pidilite Industries Ltd.</t>
        </is>
      </c>
      <c r="B44" s="17" t="inlineStr">
        <is>
          <t>INE318A01026</t>
        </is>
      </c>
      <c r="C44" s="17" t="inlineStr">
        <is>
          <t>Chemicals &amp; Petrochemicals</t>
        </is>
      </c>
      <c r="D44" s="156" t="n">
        <v>73262</v>
      </c>
      <c r="E44" s="7" t="n">
        <v>1075.49</v>
      </c>
      <c r="F44" s="8" t="n">
        <v>0.008</v>
      </c>
      <c r="G44" s="39" t="n"/>
    </row>
    <row r="45">
      <c r="A45" s="38" t="inlineStr">
        <is>
          <t>Oil &amp; Natural Gas Corporation Ltd.</t>
        </is>
      </c>
      <c r="B45" s="17" t="inlineStr">
        <is>
          <t>INE213A01029</t>
        </is>
      </c>
      <c r="C45" s="17" t="inlineStr">
        <is>
          <t>Oil</t>
        </is>
      </c>
      <c r="D45" s="156" t="n">
        <v>435238</v>
      </c>
      <c r="E45" s="7" t="n">
        <v>1042.4</v>
      </c>
      <c r="F45" s="8" t="n">
        <v>0.0078</v>
      </c>
      <c r="G45" s="39" t="n"/>
    </row>
    <row r="46">
      <c r="A46" s="38" t="inlineStr">
        <is>
          <t>Tata Power Company Ltd.</t>
        </is>
      </c>
      <c r="B46" s="17" t="inlineStr">
        <is>
          <t>INE245A01021</t>
        </is>
      </c>
      <c r="C46" s="17" t="inlineStr">
        <is>
          <t>Power</t>
        </is>
      </c>
      <c r="D46" s="156" t="n">
        <v>267214</v>
      </c>
      <c r="E46" s="7" t="n">
        <v>1038.53</v>
      </c>
      <c r="F46" s="8" t="n">
        <v>0.0078</v>
      </c>
      <c r="G46" s="39" t="n"/>
    </row>
    <row r="47">
      <c r="A47" s="38" t="inlineStr">
        <is>
          <t>Avenue Supermarts Ltd.</t>
        </is>
      </c>
      <c r="B47" s="17" t="inlineStr">
        <is>
          <t>INE192R01011</t>
        </is>
      </c>
      <c r="C47" s="17" t="inlineStr">
        <is>
          <t>Retailing</t>
        </is>
      </c>
      <c r="D47" s="156" t="n">
        <v>23132</v>
      </c>
      <c r="E47" s="7" t="n">
        <v>1035.25</v>
      </c>
      <c r="F47" s="8" t="n">
        <v>0.0077</v>
      </c>
      <c r="G47" s="39" t="n"/>
    </row>
    <row r="48">
      <c r="A48" s="38" t="inlineStr">
        <is>
          <t>AU Small Finance Bank Ltd.</t>
        </is>
      </c>
      <c r="B48" s="17" t="inlineStr">
        <is>
          <t>INE949L01017</t>
        </is>
      </c>
      <c r="C48" s="17" t="inlineStr">
        <is>
          <t>Banks</t>
        </is>
      </c>
      <c r="D48" s="156" t="n">
        <v>139707</v>
      </c>
      <c r="E48" s="7" t="n">
        <v>1021.82</v>
      </c>
      <c r="F48" s="8" t="n">
        <v>0.0076</v>
      </c>
      <c r="G48" s="39" t="n"/>
    </row>
    <row r="49">
      <c r="A49" s="38" t="inlineStr">
        <is>
          <t>Divi's Laboratories Ltd.</t>
        </is>
      </c>
      <c r="B49" s="17" t="inlineStr">
        <is>
          <t>INE361B01024</t>
        </is>
      </c>
      <c r="C49" s="17" t="inlineStr">
        <is>
          <t>Pharmaceuticals &amp; Biotechnology</t>
        </is>
      </c>
      <c r="D49" s="156" t="n">
        <v>17516</v>
      </c>
      <c r="E49" s="7" t="n">
        <v>996.5700000000001</v>
      </c>
      <c r="F49" s="8" t="n">
        <v>0.0075</v>
      </c>
      <c r="G49" s="39" t="n"/>
    </row>
    <row r="50">
      <c r="A50" s="38" t="inlineStr">
        <is>
          <t>Cipla Ltd.</t>
        </is>
      </c>
      <c r="B50" s="17" t="inlineStr">
        <is>
          <t>INE059A01026</t>
        </is>
      </c>
      <c r="C50" s="17" t="inlineStr">
        <is>
          <t>Pharmaceuticals &amp; Biotechnology</t>
        </is>
      </c>
      <c r="D50" s="156" t="n">
        <v>63501</v>
      </c>
      <c r="E50" s="7" t="n">
        <v>954.61</v>
      </c>
      <c r="F50" s="8" t="n">
        <v>0.0071</v>
      </c>
      <c r="G50" s="39" t="n"/>
    </row>
    <row r="51">
      <c r="A51" s="38" t="inlineStr">
        <is>
          <t>SBI Life Insurance Company Ltd.</t>
        </is>
      </c>
      <c r="B51" s="17" t="inlineStr">
        <is>
          <t>INE123W01016</t>
        </is>
      </c>
      <c r="C51" s="17" t="inlineStr">
        <is>
          <t>Insurance</t>
        </is>
      </c>
      <c r="D51" s="156" t="n">
        <v>53275</v>
      </c>
      <c r="E51" s="7" t="n">
        <v>953.9400000000001</v>
      </c>
      <c r="F51" s="8" t="n">
        <v>0.0071</v>
      </c>
      <c r="G51" s="39" t="n"/>
    </row>
    <row r="52">
      <c r="A52" s="38" t="inlineStr">
        <is>
          <t>Bharat Electronics Ltd.</t>
        </is>
      </c>
      <c r="B52" s="17" t="inlineStr">
        <is>
          <t>INE263A01024</t>
        </is>
      </c>
      <c r="C52" s="17" t="inlineStr">
        <is>
          <t>Aerospace &amp; Defense</t>
        </is>
      </c>
      <c r="D52" s="156" t="n">
        <v>231071</v>
      </c>
      <c r="E52" s="7" t="n">
        <v>933.41</v>
      </c>
      <c r="F52" s="8" t="n">
        <v>0.007</v>
      </c>
      <c r="G52" s="39" t="n"/>
    </row>
    <row r="53">
      <c r="A53" s="38" t="inlineStr">
        <is>
          <t>The Indian Hotels Company Ltd.</t>
        </is>
      </c>
      <c r="B53" s="17" t="inlineStr">
        <is>
          <t>INE053A01029</t>
        </is>
      </c>
      <c r="C53" s="17" t="inlineStr">
        <is>
          <t>Leisure Services</t>
        </is>
      </c>
      <c r="D53" s="156" t="n">
        <v>126967</v>
      </c>
      <c r="E53" s="7" t="n">
        <v>914.54</v>
      </c>
      <c r="F53" s="8" t="n">
        <v>0.0068</v>
      </c>
      <c r="G53" s="39" t="n"/>
    </row>
    <row r="54">
      <c r="A54" s="38" t="inlineStr">
        <is>
          <t>Bosch Ltd.</t>
        </is>
      </c>
      <c r="B54" s="17" t="inlineStr">
        <is>
          <t>INE323A01026</t>
        </is>
      </c>
      <c r="C54" s="17" t="inlineStr">
        <is>
          <t>Auto Components</t>
        </is>
      </c>
      <c r="D54" s="156" t="n">
        <v>2381</v>
      </c>
      <c r="E54" s="7" t="n">
        <v>908.23</v>
      </c>
      <c r="F54" s="8" t="n">
        <v>0.0068</v>
      </c>
      <c r="G54" s="39" t="n"/>
    </row>
    <row r="55">
      <c r="A55" s="38" t="inlineStr">
        <is>
          <t>Cummins India Ltd.</t>
        </is>
      </c>
      <c r="B55" s="17" t="inlineStr">
        <is>
          <t>INE298A01020</t>
        </is>
      </c>
      <c r="C55" s="17" t="inlineStr">
        <is>
          <t>Industrial Products</t>
        </is>
      </c>
      <c r="D55" s="156" t="n">
        <v>23106</v>
      </c>
      <c r="E55" s="7" t="n">
        <v>907.26</v>
      </c>
      <c r="F55" s="8" t="n">
        <v>0.0068</v>
      </c>
      <c r="G55" s="39" t="n"/>
    </row>
    <row r="56">
      <c r="A56" s="38" t="inlineStr">
        <is>
          <t>Indian Bank</t>
        </is>
      </c>
      <c r="B56" s="17" t="inlineStr">
        <is>
          <t>INE562A01011</t>
        </is>
      </c>
      <c r="C56" s="17" t="inlineStr">
        <is>
          <t>Banks</t>
        </is>
      </c>
      <c r="D56" s="156" t="n">
        <v>120097</v>
      </c>
      <c r="E56" s="7" t="n">
        <v>901.5700000000001</v>
      </c>
      <c r="F56" s="8" t="n">
        <v>0.0067</v>
      </c>
      <c r="G56" s="39" t="n"/>
    </row>
    <row r="57">
      <c r="A57" s="38" t="inlineStr">
        <is>
          <t>Urban Company Ltd.</t>
        </is>
      </c>
      <c r="B57" s="17" t="inlineStr">
        <is>
          <t>INE0CAZ01013</t>
        </is>
      </c>
      <c r="C57" s="17" t="inlineStr">
        <is>
          <t>Retailing</t>
        </is>
      </c>
      <c r="D57" s="156" t="n">
        <v>526216</v>
      </c>
      <c r="E57" s="7" t="n">
        <v>880.78</v>
      </c>
      <c r="F57" s="8" t="n">
        <v>0.0066</v>
      </c>
      <c r="G57" s="39" t="n"/>
    </row>
    <row r="58">
      <c r="A58" s="38" t="inlineStr">
        <is>
          <t>Indian Railway Catering &amp;Tou. Corp. Ltd.</t>
        </is>
      </c>
      <c r="B58" s="17" t="inlineStr">
        <is>
          <t>INE335Y01020</t>
        </is>
      </c>
      <c r="C58" s="17" t="inlineStr">
        <is>
          <t>Leisure Services</t>
        </is>
      </c>
      <c r="D58" s="156" t="n">
        <v>123332</v>
      </c>
      <c r="E58" s="7" t="n">
        <v>863.8200000000001</v>
      </c>
      <c r="F58" s="8" t="n">
        <v>0.0065</v>
      </c>
      <c r="G58" s="39" t="n"/>
    </row>
    <row r="59">
      <c r="A59" s="38" t="inlineStr">
        <is>
          <t>Cholamandalam Investment &amp; Finance Company Ltd.</t>
        </is>
      </c>
      <c r="B59" s="17" t="inlineStr">
        <is>
          <t>INE121A01024</t>
        </is>
      </c>
      <c r="C59" s="17" t="inlineStr">
        <is>
          <t>Finance</t>
        </is>
      </c>
      <c r="D59" s="156" t="n">
        <v>53138</v>
      </c>
      <c r="E59" s="7" t="n">
        <v>855.95</v>
      </c>
      <c r="F59" s="8" t="n">
        <v>0.0064</v>
      </c>
      <c r="G59" s="39" t="n"/>
    </row>
    <row r="60">
      <c r="A60" s="38" t="inlineStr">
        <is>
          <t>Solar Industries India Ltd.</t>
        </is>
      </c>
      <c r="B60" s="17" t="inlineStr">
        <is>
          <t>INE343H01029</t>
        </is>
      </c>
      <c r="C60" s="17" t="inlineStr">
        <is>
          <t>Chemicals &amp; Petrochemicals</t>
        </is>
      </c>
      <c r="D60" s="156" t="n">
        <v>5851</v>
      </c>
      <c r="E60" s="7" t="n">
        <v>779.7</v>
      </c>
      <c r="F60" s="8" t="n">
        <v>0.0058</v>
      </c>
      <c r="G60" s="39" t="n"/>
    </row>
    <row r="61">
      <c r="A61" s="38" t="inlineStr">
        <is>
          <t>Mphasis Ltd.</t>
        </is>
      </c>
      <c r="B61" s="17" t="inlineStr">
        <is>
          <t>INE356A01018</t>
        </is>
      </c>
      <c r="C61" s="17" t="inlineStr">
        <is>
          <t>IT - Software</t>
        </is>
      </c>
      <c r="D61" s="156" t="n">
        <v>27967</v>
      </c>
      <c r="E61" s="7" t="n">
        <v>742.47</v>
      </c>
      <c r="F61" s="8" t="n">
        <v>0.0056</v>
      </c>
      <c r="G61" s="39" t="n"/>
    </row>
    <row r="62">
      <c r="A62" s="38" t="inlineStr">
        <is>
          <t>Persistent Systems Ltd.</t>
        </is>
      </c>
      <c r="B62" s="17" t="inlineStr">
        <is>
          <t>INE262H01021</t>
        </is>
      </c>
      <c r="C62" s="17" t="inlineStr">
        <is>
          <t>IT - Software</t>
        </is>
      </c>
      <c r="D62" s="156" t="n">
        <v>15184</v>
      </c>
      <c r="E62" s="7" t="n">
        <v>732.25</v>
      </c>
      <c r="F62" s="8" t="n">
        <v>0.0055</v>
      </c>
      <c r="G62" s="39" t="n"/>
    </row>
    <row r="63">
      <c r="A63" s="38" t="inlineStr">
        <is>
          <t>Samvardhana Motherson International Ltd.</t>
        </is>
      </c>
      <c r="B63" s="17" t="inlineStr">
        <is>
          <t>INE775A01035</t>
        </is>
      </c>
      <c r="C63" s="17" t="inlineStr">
        <is>
          <t>Auto Components</t>
        </is>
      </c>
      <c r="D63" s="156" t="n">
        <v>687674</v>
      </c>
      <c r="E63" s="7" t="n">
        <v>726.53</v>
      </c>
      <c r="F63" s="8" t="n">
        <v>0.0054</v>
      </c>
      <c r="G63" s="39" t="n"/>
    </row>
    <row r="64">
      <c r="A64" s="38" t="inlineStr">
        <is>
          <t>Fortis Healthcare Ltd.</t>
        </is>
      </c>
      <c r="B64" s="17" t="inlineStr">
        <is>
          <t>INE061F01013</t>
        </is>
      </c>
      <c r="C64" s="17" t="inlineStr">
        <is>
          <t>Healthcare Services</t>
        </is>
      </c>
      <c r="D64" s="156" t="n">
        <v>74013</v>
      </c>
      <c r="E64" s="7" t="n">
        <v>717.78</v>
      </c>
      <c r="F64" s="8" t="n">
        <v>0.0054</v>
      </c>
      <c r="G64" s="39" t="n"/>
    </row>
    <row r="65">
      <c r="A65" s="38" t="inlineStr">
        <is>
          <t>Power Grid Corporation of India Ltd.</t>
        </is>
      </c>
      <c r="B65" s="17" t="inlineStr">
        <is>
          <t>INE752E01010</t>
        </is>
      </c>
      <c r="C65" s="17" t="inlineStr">
        <is>
          <t>Power</t>
        </is>
      </c>
      <c r="D65" s="156" t="n">
        <v>250236</v>
      </c>
      <c r="E65" s="7" t="n">
        <v>701.29</v>
      </c>
      <c r="F65" s="8" t="n">
        <v>0.0052</v>
      </c>
      <c r="G65" s="39" t="n"/>
    </row>
    <row r="66">
      <c r="A66" s="38" t="inlineStr">
        <is>
          <t>Hyundai Motor India Ltd.</t>
        </is>
      </c>
      <c r="B66" s="17" t="inlineStr">
        <is>
          <t>INE0V6F01027</t>
        </is>
      </c>
      <c r="C66" s="17" t="inlineStr">
        <is>
          <t>Automobiles</t>
        </is>
      </c>
      <c r="D66" s="156" t="n">
        <v>26198</v>
      </c>
      <c r="E66" s="7" t="n">
        <v>677.0599999999999</v>
      </c>
      <c r="F66" s="8" t="n">
        <v>0.0051</v>
      </c>
      <c r="G66" s="39" t="n"/>
    </row>
    <row r="67">
      <c r="A67" s="38" t="inlineStr">
        <is>
          <t>Tata Steel Ltd.</t>
        </is>
      </c>
      <c r="B67" s="17" t="inlineStr">
        <is>
          <t>INE081A01020</t>
        </is>
      </c>
      <c r="C67" s="17" t="inlineStr">
        <is>
          <t>Ferrous Metals</t>
        </is>
      </c>
      <c r="D67" s="156" t="n">
        <v>396363</v>
      </c>
      <c r="E67" s="7" t="n">
        <v>668.9400000000001</v>
      </c>
      <c r="F67" s="8" t="n">
        <v>0.005</v>
      </c>
      <c r="G67" s="39" t="n"/>
    </row>
    <row r="68">
      <c r="A68" s="38" t="inlineStr">
        <is>
          <t>Seshaasai Technologies Ltd.</t>
        </is>
      </c>
      <c r="B68" s="17" t="inlineStr">
        <is>
          <t>INE04VU01023</t>
        </is>
      </c>
      <c r="C68" s="17" t="inlineStr">
        <is>
          <t>Financial Technology (Fintech)</t>
        </is>
      </c>
      <c r="D68" s="156" t="n">
        <v>161552</v>
      </c>
      <c r="E68" s="7" t="n">
        <v>664.71</v>
      </c>
      <c r="F68" s="8" t="n">
        <v>0.005</v>
      </c>
      <c r="G68" s="39" t="n"/>
    </row>
    <row r="69">
      <c r="A69" s="38" t="inlineStr">
        <is>
          <t>Polycab India Ltd.</t>
        </is>
      </c>
      <c r="B69" s="17" t="inlineStr">
        <is>
          <t>INE455K01017</t>
        </is>
      </c>
      <c r="C69" s="17" t="inlineStr">
        <is>
          <t>Industrial Products</t>
        </is>
      </c>
      <c r="D69" s="156" t="n">
        <v>9000</v>
      </c>
      <c r="E69" s="7" t="n">
        <v>655.74</v>
      </c>
      <c r="F69" s="8" t="n">
        <v>0.0049</v>
      </c>
      <c r="G69" s="39" t="n"/>
    </row>
    <row r="70">
      <c r="A70" s="38" t="inlineStr">
        <is>
          <t>United Spirits Ltd.</t>
        </is>
      </c>
      <c r="B70" s="17" t="inlineStr">
        <is>
          <t>INE854D01024</t>
        </is>
      </c>
      <c r="C70" s="17" t="inlineStr">
        <is>
          <t>Beverages</t>
        </is>
      </c>
      <c r="D70" s="156" t="n">
        <v>48987</v>
      </c>
      <c r="E70" s="7" t="n">
        <v>648.73</v>
      </c>
      <c r="F70" s="8" t="n">
        <v>0.0049</v>
      </c>
      <c r="G70" s="39" t="n"/>
    </row>
    <row r="71">
      <c r="A71" s="38" t="inlineStr">
        <is>
          <t>Lupin Ltd.</t>
        </is>
      </c>
      <c r="B71" s="17" t="inlineStr">
        <is>
          <t>INE326A01037</t>
        </is>
      </c>
      <c r="C71" s="17" t="inlineStr">
        <is>
          <t>Pharmaceuticals &amp; Biotechnology</t>
        </is>
      </c>
      <c r="D71" s="156" t="n">
        <v>33138</v>
      </c>
      <c r="E71" s="7" t="n">
        <v>633.37</v>
      </c>
      <c r="F71" s="8" t="n">
        <v>0.0047</v>
      </c>
      <c r="G71" s="39" t="n"/>
    </row>
    <row r="72">
      <c r="A72" s="38" t="inlineStr">
        <is>
          <t>Mankind Pharma Ltd.</t>
        </is>
      </c>
      <c r="B72" s="17" t="inlineStr">
        <is>
          <t>INE634S01028</t>
        </is>
      </c>
      <c r="C72" s="17" t="inlineStr">
        <is>
          <t>Pharmaceuticals &amp; Biotechnology</t>
        </is>
      </c>
      <c r="D72" s="156" t="n">
        <v>25858</v>
      </c>
      <c r="E72" s="7" t="n">
        <v>629.8200000000001</v>
      </c>
      <c r="F72" s="8" t="n">
        <v>0.0047</v>
      </c>
      <c r="G72" s="39" t="n"/>
    </row>
    <row r="73">
      <c r="A73" s="38" t="inlineStr">
        <is>
          <t>Max Healthcare Institute Ltd.</t>
        </is>
      </c>
      <c r="B73" s="17" t="inlineStr">
        <is>
          <t>INE027H01010</t>
        </is>
      </c>
      <c r="C73" s="17" t="inlineStr">
        <is>
          <t>Healthcare Services</t>
        </is>
      </c>
      <c r="D73" s="156" t="n">
        <v>54520</v>
      </c>
      <c r="E73" s="7" t="n">
        <v>607.73</v>
      </c>
      <c r="F73" s="8" t="n">
        <v>0.0045</v>
      </c>
      <c r="G73" s="39" t="n"/>
    </row>
    <row r="74">
      <c r="A74" s="38" t="inlineStr">
        <is>
          <t>HDB Financial Services Ltd.</t>
        </is>
      </c>
      <c r="B74" s="17" t="inlineStr">
        <is>
          <t>INE756I01012</t>
        </is>
      </c>
      <c r="C74" s="17" t="inlineStr">
        <is>
          <t>Finance</t>
        </is>
      </c>
      <c r="D74" s="156" t="n">
        <v>73661</v>
      </c>
      <c r="E74" s="7" t="n">
        <v>552.6799999999999</v>
      </c>
      <c r="F74" s="8" t="n">
        <v>0.0041</v>
      </c>
      <c r="G74" s="39" t="n"/>
    </row>
    <row r="75">
      <c r="A75" s="38" t="inlineStr">
        <is>
          <t>Tata Consumer Products Ltd.</t>
        </is>
      </c>
      <c r="B75" s="17" t="inlineStr">
        <is>
          <t>INE192A01025</t>
        </is>
      </c>
      <c r="C75" s="17" t="inlineStr">
        <is>
          <t>Agricultural Food &amp; other Products</t>
        </is>
      </c>
      <c r="D75" s="156" t="n">
        <v>48450</v>
      </c>
      <c r="E75" s="7" t="n">
        <v>547.15</v>
      </c>
      <c r="F75" s="8" t="n">
        <v>0.0041</v>
      </c>
      <c r="G75" s="39" t="n"/>
    </row>
    <row r="76">
      <c r="A76" s="38" t="inlineStr">
        <is>
          <t>Zydus Lifesciences Ltd.</t>
        </is>
      </c>
      <c r="B76" s="17" t="inlineStr">
        <is>
          <t>INE010B01027</t>
        </is>
      </c>
      <c r="C76" s="17" t="inlineStr">
        <is>
          <t>Pharmaceuticals &amp; Biotechnology</t>
        </is>
      </c>
      <c r="D76" s="156" t="n">
        <v>55300</v>
      </c>
      <c r="E76" s="7" t="n">
        <v>542.99</v>
      </c>
      <c r="F76" s="8" t="n">
        <v>0.0041</v>
      </c>
      <c r="G76" s="39" t="n"/>
    </row>
    <row r="77">
      <c r="A77" s="38" t="inlineStr">
        <is>
          <t>Abbott India Ltd.</t>
        </is>
      </c>
      <c r="B77" s="17" t="inlineStr">
        <is>
          <t>INE358A01014</t>
        </is>
      </c>
      <c r="C77" s="17" t="inlineStr">
        <is>
          <t>Pharmaceuticals &amp; Biotechnology</t>
        </is>
      </c>
      <c r="D77" s="156" t="n">
        <v>1711</v>
      </c>
      <c r="E77" s="7" t="n">
        <v>501.15</v>
      </c>
      <c r="F77" s="8" t="n">
        <v>0.0037</v>
      </c>
      <c r="G77" s="39" t="n"/>
    </row>
    <row r="78">
      <c r="A78" s="38" t="inlineStr">
        <is>
          <t>Glenmark Pharmaceuticals Ltd.</t>
        </is>
      </c>
      <c r="B78" s="17" t="inlineStr">
        <is>
          <t>INE935A01035</t>
        </is>
      </c>
      <c r="C78" s="17" t="inlineStr">
        <is>
          <t>Pharmaceuticals &amp; Biotechnology</t>
        </is>
      </c>
      <c r="D78" s="156" t="n">
        <v>23940</v>
      </c>
      <c r="E78" s="7" t="n">
        <v>467.48</v>
      </c>
      <c r="F78" s="8" t="n">
        <v>0.0035</v>
      </c>
      <c r="G78" s="39" t="n"/>
    </row>
    <row r="79">
      <c r="A79" s="38" t="inlineStr">
        <is>
          <t>Bharti Hexacom Ltd.</t>
        </is>
      </c>
      <c r="B79" s="17" t="inlineStr">
        <is>
          <t>INE343G01021</t>
        </is>
      </c>
      <c r="C79" s="17" t="inlineStr">
        <is>
          <t>Telecom - Services</t>
        </is>
      </c>
      <c r="D79" s="156" t="n">
        <v>26816</v>
      </c>
      <c r="E79" s="7" t="n">
        <v>445.09</v>
      </c>
      <c r="F79" s="8" t="n">
        <v>0.0033</v>
      </c>
      <c r="G79" s="39" t="n"/>
    </row>
    <row r="80">
      <c r="A80" s="38" t="inlineStr">
        <is>
          <t>Hero MotoCorp Ltd.</t>
        </is>
      </c>
      <c r="B80" s="17" t="inlineStr">
        <is>
          <t>INE158A01026</t>
        </is>
      </c>
      <c r="C80" s="17" t="inlineStr">
        <is>
          <t>Automobiles</t>
        </is>
      </c>
      <c r="D80" s="156" t="n">
        <v>7662</v>
      </c>
      <c r="E80" s="7" t="n">
        <v>419.3</v>
      </c>
      <c r="F80" s="8" t="n">
        <v>0.0031</v>
      </c>
      <c r="G80" s="39" t="n"/>
    </row>
    <row r="81">
      <c r="A81" s="38" t="inlineStr">
        <is>
          <t>Jain Resource Recycling Ltd.</t>
        </is>
      </c>
      <c r="B81" s="17" t="inlineStr">
        <is>
          <t>INE0YD401026</t>
        </is>
      </c>
      <c r="C81" s="17" t="inlineStr">
        <is>
          <t>Diversified Metals</t>
        </is>
      </c>
      <c r="D81" s="156" t="n">
        <v>100345</v>
      </c>
      <c r="E81" s="7" t="n">
        <v>232.8</v>
      </c>
      <c r="F81" s="8" t="n">
        <v>0.0017</v>
      </c>
      <c r="G81" s="39" t="n"/>
    </row>
    <row r="82">
      <c r="A82" s="38" t="inlineStr">
        <is>
          <t>Page Industries Ltd.</t>
        </is>
      </c>
      <c r="B82" s="17" t="inlineStr">
        <is>
          <t>INE761H01022</t>
        </is>
      </c>
      <c r="C82" s="17" t="inlineStr">
        <is>
          <t>Textiles &amp; Apparels</t>
        </is>
      </c>
      <c r="D82" s="156" t="n">
        <v>394</v>
      </c>
      <c r="E82" s="7" t="n">
        <v>160.3</v>
      </c>
      <c r="F82" s="8" t="n">
        <v>0.0012</v>
      </c>
      <c r="G82" s="39" t="n"/>
    </row>
    <row r="83">
      <c r="A83" s="38" t="inlineStr">
        <is>
          <t>Dr. Reddy's Laboratories Ltd.</t>
        </is>
      </c>
      <c r="B83" s="17" t="inlineStr">
        <is>
          <t>INE089A01031</t>
        </is>
      </c>
      <c r="C83" s="17" t="inlineStr">
        <is>
          <t>Pharmaceuticals &amp; Biotechnology</t>
        </is>
      </c>
      <c r="D83" s="156" t="n">
        <v>6258</v>
      </c>
      <c r="E83" s="7" t="n">
        <v>76.58</v>
      </c>
      <c r="F83" s="8" t="n">
        <v>0.0005999999999999999</v>
      </c>
      <c r="G83" s="39" t="n"/>
    </row>
    <row r="84">
      <c r="A84" s="38" t="inlineStr">
        <is>
          <t>Unimech Aerospace And Manufacturing Ltd.</t>
        </is>
      </c>
      <c r="B84" s="17" t="inlineStr">
        <is>
          <t>INE0U3I01011</t>
        </is>
      </c>
      <c r="C84" s="17" t="inlineStr">
        <is>
          <t>Aerospace &amp; Defense</t>
        </is>
      </c>
      <c r="D84" s="156" t="n">
        <v>4864</v>
      </c>
      <c r="E84" s="7" t="n">
        <v>49.86</v>
      </c>
      <c r="F84" s="8" t="n">
        <v>0.0004</v>
      </c>
      <c r="G84" s="39" t="n"/>
    </row>
    <row r="85">
      <c r="A85" s="40" t="inlineStr">
        <is>
          <t>Sub Total</t>
        </is>
      </c>
      <c r="B85" s="18" t="n"/>
      <c r="C85" s="18" t="n"/>
      <c r="D85" s="157" t="n"/>
      <c r="E85" s="20">
        <f>SUM(E10:E84)</f>
        <v/>
      </c>
      <c r="F85" s="21">
        <f>SUM(F10:F84)</f>
        <v/>
      </c>
      <c r="G85" s="41" t="n"/>
    </row>
    <row r="86">
      <c r="A86" s="40" t="n"/>
      <c r="B86" s="18" t="n"/>
      <c r="C86" s="18" t="n"/>
      <c r="D86" s="157" t="n"/>
      <c r="E86" s="14" t="n"/>
      <c r="F86" s="15" t="n"/>
      <c r="G86" s="41" t="n"/>
    </row>
    <row r="87">
      <c r="A87" s="42" t="inlineStr">
        <is>
          <t>TOTAL</t>
        </is>
      </c>
      <c r="B87" s="145" t="n"/>
      <c r="C87" s="145" t="n"/>
      <c r="D87" s="158" t="n"/>
      <c r="E87" s="14">
        <f>E85</f>
        <v/>
      </c>
      <c r="F87" s="21">
        <f>F85</f>
        <v/>
      </c>
      <c r="G87" s="41" t="n"/>
    </row>
    <row r="88">
      <c r="A88" s="38" t="n"/>
      <c r="B88" s="17" t="n"/>
      <c r="C88" s="17" t="n"/>
      <c r="D88" s="156" t="n"/>
      <c r="E88" s="7" t="n"/>
      <c r="F88" s="8" t="n"/>
      <c r="G88" s="39" t="n"/>
    </row>
    <row r="89">
      <c r="A89" s="40" t="inlineStr">
        <is>
          <t>Derivatives</t>
        </is>
      </c>
      <c r="B89" s="17" t="n"/>
      <c r="C89" s="17" t="n"/>
      <c r="D89" s="156" t="n"/>
      <c r="E89" s="7" t="n"/>
      <c r="F89" s="8" t="n"/>
      <c r="G89" s="39" t="n"/>
    </row>
    <row r="90">
      <c r="A90" s="40" t="inlineStr">
        <is>
          <t>(a) Index/Stock Future</t>
        </is>
      </c>
      <c r="B90" s="17" t="n"/>
      <c r="C90" s="17" t="n"/>
      <c r="D90" s="156" t="n"/>
      <c r="E90" s="7" t="n"/>
      <c r="F90" s="8" t="n"/>
      <c r="G90" s="39" t="n"/>
    </row>
    <row r="91">
      <c r="A91" s="38" t="inlineStr">
        <is>
          <t>Hero MotoCorp Ltd.28/10/2025</t>
        </is>
      </c>
      <c r="B91" s="17" t="n"/>
      <c r="C91" s="17" t="n"/>
      <c r="D91" s="156" t="n">
        <v>22200</v>
      </c>
      <c r="E91" s="7" t="n">
        <v>1209.23</v>
      </c>
      <c r="F91" s="8" t="n">
        <v>0.009046999999999999</v>
      </c>
      <c r="G91" s="39" t="n"/>
    </row>
    <row r="92">
      <c r="A92" s="38" t="inlineStr">
        <is>
          <t>Dr. Reddy's Laboratories Ltd.28/10/2025</t>
        </is>
      </c>
      <c r="B92" s="17" t="n"/>
      <c r="C92" s="17" t="n"/>
      <c r="D92" s="156" t="n">
        <v>71875</v>
      </c>
      <c r="E92" s="7" t="n">
        <v>884.0599999999999</v>
      </c>
      <c r="F92" s="8" t="n">
        <v>0.006614</v>
      </c>
      <c r="G92" s="39" t="n"/>
    </row>
    <row r="93">
      <c r="A93" s="38" t="inlineStr">
        <is>
          <t>Page Industries Ltd.28/10/2025</t>
        </is>
      </c>
      <c r="B93" s="17" t="n"/>
      <c r="C93" s="17" t="n"/>
      <c r="D93" s="156" t="n">
        <v>1665</v>
      </c>
      <c r="E93" s="7" t="n">
        <v>679.5700000000001</v>
      </c>
      <c r="F93" s="8" t="n">
        <v>0.005084</v>
      </c>
      <c r="G93" s="39" t="n"/>
    </row>
    <row r="94">
      <c r="A94" s="38" t="inlineStr">
        <is>
          <t>Avenue Supermarts Ltd.28/10/2025</t>
        </is>
      </c>
      <c r="B94" s="17" t="n"/>
      <c r="C94" s="17" t="n"/>
      <c r="D94" s="156" t="n">
        <v>13200</v>
      </c>
      <c r="E94" s="7" t="n">
        <v>587.61</v>
      </c>
      <c r="F94" s="8" t="n">
        <v>0.004396</v>
      </c>
      <c r="G94" s="39" t="n"/>
    </row>
    <row r="95">
      <c r="A95" s="38" t="inlineStr">
        <is>
          <t>NIFTY 28-Oct-2025</t>
        </is>
      </c>
      <c r="B95" s="17" t="n"/>
      <c r="C95" s="17" t="n"/>
      <c r="D95" s="156" t="n">
        <v>900</v>
      </c>
      <c r="E95" s="7" t="n">
        <v>223</v>
      </c>
      <c r="F95" s="8" t="n">
        <v>0.001668</v>
      </c>
      <c r="G95" s="39" t="n"/>
    </row>
    <row r="96">
      <c r="A96" s="40" t="inlineStr">
        <is>
          <t>Sub Total</t>
        </is>
      </c>
      <c r="B96" s="18" t="n"/>
      <c r="C96" s="18" t="n"/>
      <c r="D96" s="157" t="n"/>
      <c r="E96" s="20" t="n">
        <v>3583.47</v>
      </c>
      <c r="F96" s="21" t="n">
        <v>0.026809</v>
      </c>
      <c r="G96" s="41" t="n"/>
    </row>
    <row r="97">
      <c r="A97" s="38" t="n"/>
      <c r="B97" s="17" t="n"/>
      <c r="C97" s="17" t="n"/>
      <c r="D97" s="156" t="n"/>
      <c r="E97" s="7" t="n"/>
      <c r="F97" s="8" t="n"/>
      <c r="G97" s="39" t="n"/>
    </row>
    <row r="98">
      <c r="A98" s="38" t="n"/>
      <c r="B98" s="17" t="n"/>
      <c r="C98" s="17" t="n"/>
      <c r="D98" s="156" t="n"/>
      <c r="E98" s="7" t="n"/>
      <c r="F98" s="8" t="n"/>
      <c r="G98" s="39" t="n"/>
    </row>
    <row r="99">
      <c r="A99" s="38" t="n"/>
      <c r="B99" s="17" t="n"/>
      <c r="C99" s="17" t="n"/>
      <c r="D99" s="156" t="n"/>
      <c r="E99" s="7" t="n"/>
      <c r="F99" s="8" t="n"/>
      <c r="G99" s="39" t="n"/>
    </row>
    <row r="100">
      <c r="A100" s="42" t="inlineStr">
        <is>
          <t>TOTAL</t>
        </is>
      </c>
      <c r="B100" s="145" t="n"/>
      <c r="C100" s="145" t="n"/>
      <c r="D100" s="158" t="n"/>
      <c r="E100" s="20" t="n">
        <v>3583.47</v>
      </c>
      <c r="F100" s="21" t="n">
        <v>0.026809</v>
      </c>
      <c r="G100" s="41" t="n"/>
    </row>
    <row r="101">
      <c r="A101" s="89" t="inlineStr">
        <is>
          <t>Debt Instruments</t>
        </is>
      </c>
      <c r="B101" s="17" t="n"/>
      <c r="C101" s="17" t="n"/>
      <c r="D101" s="156" t="n"/>
      <c r="E101" s="7" t="n"/>
      <c r="F101" s="8" t="n"/>
      <c r="G101" s="39" t="n"/>
    </row>
    <row r="102">
      <c r="A102" s="89" t="inlineStr">
        <is>
          <t>(a) Non-convertible Preference share</t>
        </is>
      </c>
      <c r="B102" s="17" t="n"/>
      <c r="C102" s="17" t="n"/>
      <c r="D102" s="156" t="n"/>
      <c r="E102" s="7" t="n"/>
      <c r="F102" s="8" t="n"/>
      <c r="G102" s="39" t="n"/>
    </row>
    <row r="103">
      <c r="A103" s="89" t="inlineStr">
        <is>
          <t>Listed / Awaiting listing on Stock Exchanges</t>
        </is>
      </c>
      <c r="B103" s="17" t="n"/>
      <c r="C103" s="17" t="n"/>
      <c r="D103" s="156" t="n"/>
      <c r="E103" s="7" t="n"/>
      <c r="F103" s="8" t="n"/>
      <c r="G103" s="39" t="n"/>
    </row>
    <row r="104">
      <c r="A104" s="88" t="inlineStr">
        <is>
          <t>6% TVS MOTOR CO LTD NCRPS</t>
        </is>
      </c>
      <c r="B104" s="17" t="inlineStr">
        <is>
          <t>INE494B04019</t>
        </is>
      </c>
      <c r="C104" s="17" t="inlineStr">
        <is>
          <t>Automobiles</t>
        </is>
      </c>
      <c r="D104" s="156" t="n">
        <v>136780</v>
      </c>
      <c r="E104" s="7" t="n">
        <v>13.74</v>
      </c>
      <c r="F104" s="8" t="n">
        <v>0.0001</v>
      </c>
      <c r="G104" s="39" t="n"/>
    </row>
    <row r="105">
      <c r="A105" s="40" t="inlineStr">
        <is>
          <t>Sub Total</t>
        </is>
      </c>
      <c r="B105" s="18" t="n"/>
      <c r="C105" s="18" t="n"/>
      <c r="D105" s="157" t="n"/>
      <c r="E105" s="20">
        <f>SUM(E104)</f>
        <v/>
      </c>
      <c r="F105" s="21">
        <f>SUM(F104)</f>
        <v/>
      </c>
      <c r="G105" s="41" t="n"/>
    </row>
    <row r="106">
      <c r="A106" s="38" t="n"/>
      <c r="B106" s="17" t="n"/>
      <c r="C106" s="17" t="n"/>
      <c r="D106" s="156" t="n"/>
      <c r="E106" s="7" t="n"/>
      <c r="F106" s="8" t="n"/>
      <c r="G106" s="39" t="n"/>
    </row>
    <row r="107">
      <c r="A107" s="42" t="inlineStr">
        <is>
          <t>TOTAL</t>
        </is>
      </c>
      <c r="B107" s="145" t="n"/>
      <c r="C107" s="145" t="n"/>
      <c r="D107" s="158" t="n"/>
      <c r="E107" s="20" t="n">
        <v>13.74</v>
      </c>
      <c r="F107" s="21" t="n">
        <v>0.0001</v>
      </c>
      <c r="G107" s="41" t="n"/>
    </row>
    <row r="108">
      <c r="A108" s="38" t="n"/>
      <c r="B108" s="17" t="n"/>
      <c r="C108" s="17" t="n"/>
      <c r="D108" s="156" t="n"/>
      <c r="E108" s="7" t="n"/>
      <c r="F108" s="8" t="n"/>
      <c r="G108" s="39" t="n"/>
    </row>
    <row r="109">
      <c r="A109" s="40" t="inlineStr">
        <is>
          <t>Money Market Instruments</t>
        </is>
      </c>
      <c r="B109" s="17" t="n"/>
      <c r="C109" s="17" t="n"/>
      <c r="D109" s="156" t="n"/>
      <c r="E109" s="7" t="n"/>
      <c r="F109" s="8" t="n"/>
      <c r="G109" s="39" t="n"/>
    </row>
    <row r="110">
      <c r="A110" s="38" t="n"/>
      <c r="B110" s="17" t="n"/>
      <c r="C110" s="17" t="n"/>
      <c r="D110" s="156" t="n"/>
      <c r="E110" s="7" t="n"/>
      <c r="F110" s="8" t="n"/>
      <c r="G110" s="39" t="n"/>
    </row>
    <row r="111">
      <c r="A111" s="40" t="inlineStr">
        <is>
          <t>Treasury bills</t>
        </is>
      </c>
      <c r="B111" s="17" t="n"/>
      <c r="C111" s="17" t="n"/>
      <c r="D111" s="156" t="n"/>
      <c r="E111" s="7" t="n"/>
      <c r="F111" s="8" t="n"/>
      <c r="G111" s="39" t="n"/>
    </row>
    <row r="112">
      <c r="A112" s="38" t="inlineStr">
        <is>
          <t>364 DAYS TBILL RED 13-11-2025</t>
        </is>
      </c>
      <c r="B112" s="17" t="inlineStr">
        <is>
          <t>IN002024Z313</t>
        </is>
      </c>
      <c r="C112" s="17" t="inlineStr">
        <is>
          <t>SOVEREIGN</t>
        </is>
      </c>
      <c r="D112" s="156" t="n">
        <v>350000</v>
      </c>
      <c r="E112" s="7" t="n">
        <v>347.79</v>
      </c>
      <c r="F112" s="8" t="n">
        <v>0.0026</v>
      </c>
      <c r="G112" s="39" t="n">
        <v>0.053996</v>
      </c>
    </row>
    <row r="113">
      <c r="A113" s="38" t="inlineStr">
        <is>
          <t>364 DAYS TBILL RED 27-11-2025</t>
        </is>
      </c>
      <c r="B113" s="17" t="inlineStr">
        <is>
          <t>IN002024Z339</t>
        </is>
      </c>
      <c r="C113" s="17" t="inlineStr">
        <is>
          <t>SOVEREIGN</t>
        </is>
      </c>
      <c r="D113" s="156" t="n">
        <v>350000</v>
      </c>
      <c r="E113" s="7" t="n">
        <v>347.06</v>
      </c>
      <c r="F113" s="8" t="n">
        <v>0.0026</v>
      </c>
      <c r="G113" s="39" t="n">
        <v>0.054219</v>
      </c>
    </row>
    <row r="114">
      <c r="A114" s="40" t="inlineStr">
        <is>
          <t>Sub Total</t>
        </is>
      </c>
      <c r="B114" s="18" t="n"/>
      <c r="C114" s="18" t="n"/>
      <c r="D114" s="157" t="n"/>
      <c r="E114" s="20" t="n">
        <v>694.85</v>
      </c>
      <c r="F114" s="21" t="n">
        <v>0.0052</v>
      </c>
      <c r="G114" s="41" t="n"/>
    </row>
    <row r="115">
      <c r="A115" s="38" t="n"/>
      <c r="B115" s="17" t="n"/>
      <c r="C115" s="17" t="n"/>
      <c r="D115" s="156" t="n"/>
      <c r="E115" s="7" t="n"/>
      <c r="F115" s="8" t="n"/>
      <c r="G115" s="39" t="n"/>
    </row>
    <row r="116">
      <c r="A116" s="42" t="inlineStr">
        <is>
          <t>TOTAL</t>
        </is>
      </c>
      <c r="B116" s="145" t="n"/>
      <c r="C116" s="145" t="n"/>
      <c r="D116" s="158" t="n"/>
      <c r="E116" s="20" t="n">
        <v>694.85</v>
      </c>
      <c r="F116" s="21" t="n">
        <v>0.0052</v>
      </c>
      <c r="G116" s="41" t="n"/>
    </row>
    <row r="117">
      <c r="A117" s="38" t="n"/>
      <c r="B117" s="17" t="n"/>
      <c r="C117" s="17" t="n"/>
      <c r="D117" s="156" t="n"/>
      <c r="E117" s="7" t="n"/>
      <c r="F117" s="8" t="n"/>
      <c r="G117" s="39" t="n"/>
    </row>
    <row r="118">
      <c r="A118" s="38" t="n"/>
      <c r="B118" s="17" t="n"/>
      <c r="C118" s="17" t="n"/>
      <c r="D118" s="156" t="n"/>
      <c r="E118" s="7" t="n"/>
      <c r="F118" s="8" t="n"/>
      <c r="G118" s="39" t="n"/>
    </row>
    <row r="119">
      <c r="A119" s="40" t="inlineStr">
        <is>
          <t>TREPS / Reverse Repo</t>
        </is>
      </c>
      <c r="B119" s="17" t="n"/>
      <c r="C119" s="17" t="n"/>
      <c r="D119" s="156" t="n"/>
      <c r="E119" s="7" t="n"/>
      <c r="F119" s="8" t="n"/>
      <c r="G119" s="39" t="n"/>
    </row>
    <row r="120">
      <c r="A120" s="38" t="inlineStr">
        <is>
          <t>Clearing Corporation of India Ltd.</t>
        </is>
      </c>
      <c r="B120" s="17" t="n"/>
      <c r="C120" s="17" t="n"/>
      <c r="D120" s="156" t="n"/>
      <c r="E120" s="7" t="n">
        <v>5667.15</v>
      </c>
      <c r="F120" s="8" t="n">
        <v>0.0424</v>
      </c>
      <c r="G120" s="39" t="n">
        <v>0.05471</v>
      </c>
    </row>
    <row r="121">
      <c r="A121" s="40" t="inlineStr">
        <is>
          <t>Sub Total</t>
        </is>
      </c>
      <c r="B121" s="18" t="n"/>
      <c r="C121" s="18" t="n"/>
      <c r="D121" s="157" t="n"/>
      <c r="E121" s="20" t="n">
        <v>5667.15</v>
      </c>
      <c r="F121" s="21" t="n">
        <v>0.0424</v>
      </c>
      <c r="G121" s="41" t="n"/>
    </row>
    <row r="122">
      <c r="A122" s="38" t="n"/>
      <c r="B122" s="17" t="n"/>
      <c r="C122" s="17" t="n"/>
      <c r="D122" s="156" t="n"/>
      <c r="E122" s="7" t="n"/>
      <c r="F122" s="8" t="n"/>
      <c r="G122" s="39" t="n"/>
    </row>
    <row r="123">
      <c r="A123" s="42" t="inlineStr">
        <is>
          <t>TOTAL</t>
        </is>
      </c>
      <c r="B123" s="145" t="n"/>
      <c r="C123" s="145" t="n"/>
      <c r="D123" s="158" t="n"/>
      <c r="E123" s="20" t="n">
        <v>5667.15</v>
      </c>
      <c r="F123" s="21" t="n">
        <v>0.0424</v>
      </c>
      <c r="G123" s="41" t="n"/>
    </row>
    <row r="124">
      <c r="A124" s="38" t="inlineStr">
        <is>
          <t>Accrued Interest</t>
        </is>
      </c>
      <c r="B124" s="17" t="n"/>
      <c r="C124" s="17" t="n"/>
      <c r="D124" s="156" t="n"/>
      <c r="E124" s="7" t="n">
        <v>0.8494515</v>
      </c>
      <c r="F124" s="59" t="inlineStr">
        <is>
          <t>$0.00%</t>
        </is>
      </c>
      <c r="G124" s="39" t="n"/>
    </row>
    <row r="125">
      <c r="A125" s="38" t="inlineStr">
        <is>
          <t>Net Receivables/(Payables)</t>
        </is>
      </c>
      <c r="B125" s="17" t="n"/>
      <c r="C125" s="17" t="n"/>
      <c r="D125" s="156" t="n"/>
      <c r="E125" s="159" t="n">
        <v>-2358.6794515</v>
      </c>
      <c r="F125" s="160" t="n">
        <v>-0.017406</v>
      </c>
      <c r="G125" s="39" t="n">
        <v>0.05471</v>
      </c>
    </row>
    <row r="126">
      <c r="A126" s="45" t="inlineStr">
        <is>
          <t>GRAND TOTAL</t>
        </is>
      </c>
      <c r="B126" s="19" t="n"/>
      <c r="C126" s="19" t="n"/>
      <c r="D126" s="161" t="n"/>
      <c r="E126" s="14" t="n">
        <v>133650.81</v>
      </c>
      <c r="F126" s="15" t="n">
        <v>1</v>
      </c>
      <c r="G126" s="46" t="n"/>
    </row>
    <row r="127">
      <c r="A127" s="29" t="n"/>
      <c r="G127" s="30" t="n"/>
    </row>
    <row r="128">
      <c r="A128" s="47" t="inlineStr">
        <is>
          <t>Net Receivables/(Payables) include Net Current Assets as well as the Mark to Market on derivative trades.</t>
        </is>
      </c>
      <c r="G128" s="30" t="n"/>
    </row>
    <row r="129">
      <c r="A129" s="47" t="inlineStr">
        <is>
          <t xml:space="preserve">$ Less than 0.01% of Net Asset Value </t>
        </is>
      </c>
      <c r="G129" s="30" t="n"/>
    </row>
    <row r="130">
      <c r="A130" s="29" t="n"/>
      <c r="G130" s="30" t="n"/>
    </row>
    <row r="131">
      <c r="A131" s="47" t="inlineStr">
        <is>
          <t>Notes:</t>
        </is>
      </c>
      <c r="G131" s="30" t="n"/>
    </row>
    <row r="132">
      <c r="A132" s="48" t="inlineStr">
        <is>
          <t>1. Security in default beyond its maturiy date</t>
        </is>
      </c>
      <c r="B132" s="49" t="inlineStr">
        <is>
          <t>NIL</t>
        </is>
      </c>
      <c r="G132" s="30" t="n"/>
    </row>
    <row r="133">
      <c r="A133" s="29" t="inlineStr">
        <is>
          <t>2. Net Asset Value (Rs. per unit)</t>
        </is>
      </c>
      <c r="G133" s="30" t="n"/>
    </row>
    <row r="134">
      <c r="A134" s="29" t="inlineStr">
        <is>
          <t>Plan /option (Face Value 10)</t>
        </is>
      </c>
      <c r="B134" s="49" t="inlineStr">
        <is>
          <t>As on</t>
        </is>
      </c>
      <c r="C134" s="49" t="inlineStr">
        <is>
          <t>As on</t>
        </is>
      </c>
      <c r="G134" s="30" t="n"/>
    </row>
    <row r="135">
      <c r="A135" s="29" t="n"/>
      <c r="B135" s="50" t="n">
        <v>45747</v>
      </c>
      <c r="C135" s="50" t="n">
        <v>45930</v>
      </c>
      <c r="G135" s="30" t="n"/>
    </row>
    <row r="136">
      <c r="A136" s="29" t="inlineStr">
        <is>
          <t>Direct Plan Growth Option</t>
        </is>
      </c>
      <c r="B136" t="n">
        <v>90.17</v>
      </c>
      <c r="C136" t="n">
        <v>95.31</v>
      </c>
      <c r="G136" s="51" t="n"/>
    </row>
    <row r="137">
      <c r="A137" s="29" t="inlineStr">
        <is>
          <t>Direct Plan IDCW Option</t>
        </is>
      </c>
      <c r="B137" t="n">
        <v>37.66</v>
      </c>
      <c r="C137" t="n">
        <v>38.82</v>
      </c>
      <c r="G137" s="51" t="n"/>
    </row>
    <row r="138">
      <c r="A138" s="29" t="inlineStr">
        <is>
          <t>Plan B - Growth option</t>
        </is>
      </c>
      <c r="B138" t="n">
        <v>79.38</v>
      </c>
      <c r="C138" t="n">
        <v>83.27</v>
      </c>
      <c r="G138" s="51" t="n"/>
    </row>
    <row r="139">
      <c r="A139" s="29" t="inlineStr">
        <is>
          <t>Plan B - IDCW option</t>
        </is>
      </c>
      <c r="B139" t="n">
        <v>80.33</v>
      </c>
      <c r="C139" t="n">
        <v>84.26000000000001</v>
      </c>
      <c r="G139" s="51" t="n"/>
    </row>
    <row r="140">
      <c r="A140" s="29" t="inlineStr">
        <is>
          <t>Plan C - Growth option</t>
        </is>
      </c>
      <c r="B140" t="n">
        <v>78.34999999999999</v>
      </c>
      <c r="C140" t="n">
        <v>82.18000000000001</v>
      </c>
      <c r="G140" s="51" t="n"/>
    </row>
    <row r="141">
      <c r="A141" s="29" t="inlineStr">
        <is>
          <t>Plan C - IDCW option</t>
        </is>
      </c>
      <c r="B141" t="n">
        <v>64.03</v>
      </c>
      <c r="C141" t="n">
        <v>67.17</v>
      </c>
      <c r="G141" s="51" t="n"/>
    </row>
    <row r="142">
      <c r="A142" s="29" t="inlineStr">
        <is>
          <t>Regular Plan Growth Option</t>
        </is>
      </c>
      <c r="B142" s="72" t="n">
        <v>78.90000000000001</v>
      </c>
      <c r="C142" t="n">
        <v>82.77</v>
      </c>
      <c r="G142" s="51" t="n"/>
    </row>
    <row r="143">
      <c r="A143" s="29" t="inlineStr">
        <is>
          <t>Regular Plan IDCW Option</t>
        </is>
      </c>
      <c r="B143" t="n">
        <v>26.95</v>
      </c>
      <c r="C143" t="n">
        <v>27.29</v>
      </c>
      <c r="G143" s="51" t="n"/>
    </row>
    <row r="144">
      <c r="A144" s="29" t="n"/>
      <c r="G144" s="51" t="n"/>
    </row>
    <row r="145">
      <c r="A145" s="29" t="inlineStr">
        <is>
          <t>3. Total Dividend (Net) declared during the half year period</t>
        </is>
      </c>
      <c r="G145" s="30" t="n"/>
    </row>
    <row r="146">
      <c r="A146" s="29" t="n"/>
      <c r="G146" s="30" t="n"/>
    </row>
    <row r="147">
      <c r="A147" s="163" t="inlineStr">
        <is>
          <t>Plan/Option Name</t>
        </is>
      </c>
      <c r="B147" s="164" t="inlineStr">
        <is>
          <t> </t>
        </is>
      </c>
      <c r="C147" s="164" t="inlineStr">
        <is>
          <t>individual &amp; HUF</t>
        </is>
      </c>
      <c r="D147" s="164" t="inlineStr">
        <is>
          <t>others</t>
        </is>
      </c>
      <c r="G147" s="30" t="n"/>
    </row>
    <row r="148">
      <c r="A148" s="163" t="inlineStr">
        <is>
          <t>Direct Plan IDCW</t>
        </is>
      </c>
      <c r="B148" s="164" t="n"/>
      <c r="C148" s="164" t="n">
        <v>1</v>
      </c>
      <c r="D148" s="164" t="n">
        <v>1</v>
      </c>
      <c r="G148" s="30" t="n"/>
    </row>
    <row r="149">
      <c r="A149" s="163" t="inlineStr">
        <is>
          <t>Regular Plan IDCW</t>
        </is>
      </c>
      <c r="B149" s="164" t="n"/>
      <c r="C149" s="164" t="n">
        <v>1</v>
      </c>
      <c r="D149" s="164" t="n">
        <v>1</v>
      </c>
      <c r="G149" s="30" t="n"/>
    </row>
    <row r="150">
      <c r="A150" s="29" t="n"/>
      <c r="G150" s="30" t="n"/>
    </row>
    <row r="151">
      <c r="A151" s="29" t="inlineStr">
        <is>
          <t>4. Bonus was declared during the half year period</t>
        </is>
      </c>
      <c r="B151" s="49" t="inlineStr">
        <is>
          <t>NIL</t>
        </is>
      </c>
      <c r="G151" s="30" t="n"/>
    </row>
    <row r="152">
      <c r="A152" s="48" t="inlineStr">
        <is>
          <t>5. Investment in Repo of Corporate Debt Securities as at September 30, 2025</t>
        </is>
      </c>
      <c r="B152" s="49" t="inlineStr">
        <is>
          <t>NIL</t>
        </is>
      </c>
      <c r="G152" s="30" t="n"/>
    </row>
    <row r="153">
      <c r="A153" s="48" t="inlineStr">
        <is>
          <t>6. Investment in foreign securities/ADRs/GDRs as at September 30,2025</t>
        </is>
      </c>
      <c r="B153" s="49" t="inlineStr">
        <is>
          <t>NIL</t>
        </is>
      </c>
      <c r="G153" s="30" t="n"/>
    </row>
    <row r="154">
      <c r="A154" s="29" t="inlineStr">
        <is>
          <t>7. Portfolio Turnover Ratio</t>
        </is>
      </c>
      <c r="B154" s="52" t="n">
        <v>1.2667</v>
      </c>
      <c r="G154" s="30" t="n"/>
    </row>
    <row r="155" ht="29" customHeight="1">
      <c r="A155" s="48" t="inlineStr">
        <is>
          <t>8. Total gross exposure to derivative instruments (excluding reversed positions) as at September 30, 2025 (Rs. in Lakhs)</t>
        </is>
      </c>
      <c r="B155" s="52" t="n">
        <v>3583.47</v>
      </c>
      <c r="G155" s="30" t="n"/>
    </row>
    <row r="156" ht="29" customHeight="1">
      <c r="A156" s="48" t="inlineStr">
        <is>
          <t>9. Margin Deposits includes Margin money placed on derivatives other than margin money placed with bank</t>
        </is>
      </c>
      <c r="B156" s="49" t="inlineStr">
        <is>
          <t>NIL</t>
        </is>
      </c>
      <c r="G156" s="30" t="n"/>
    </row>
    <row r="157" ht="29" customHeight="1">
      <c r="A157" s="48" t="inlineStr">
        <is>
          <t>10. Value of investment made by other schemes under same management (Rs. In Lakhs)</t>
        </is>
      </c>
      <c r="B157" s="53" t="n">
        <v>2553.25</v>
      </c>
      <c r="G157" s="30" t="n"/>
    </row>
    <row r="158">
      <c r="A158" s="48" t="inlineStr">
        <is>
          <t>11. Number of instance of deviation In valuation of securities</t>
        </is>
      </c>
      <c r="B158" s="49" t="inlineStr">
        <is>
          <t>NIL</t>
        </is>
      </c>
      <c r="G158" s="30" t="n"/>
    </row>
    <row r="159" ht="15" customHeight="1" thickBot="1">
      <c r="A159" s="54" t="inlineStr">
        <is>
          <t>12. Total value and percentage of illiquid equity shares / securities</t>
        </is>
      </c>
      <c r="B159" s="55" t="inlineStr">
        <is>
          <t>NIL</t>
        </is>
      </c>
      <c r="C159" s="56" t="n"/>
      <c r="D159" s="56" t="n"/>
      <c r="E159" s="56" t="n"/>
      <c r="F159" s="56" t="n"/>
      <c r="G159" s="57" t="n"/>
    </row>
    <row r="161" ht="70" customHeight="1">
      <c r="A161" s="177" t="inlineStr">
        <is>
          <t>Scheme Name</t>
        </is>
      </c>
      <c r="B161" s="177" t="inlineStr">
        <is>
          <t>Risk- O - Meter</t>
        </is>
      </c>
      <c r="C161" s="177" t="inlineStr">
        <is>
          <t>Benchmark of the Scheme</t>
        </is>
      </c>
      <c r="D161" s="177" t="inlineStr">
        <is>
          <t>Benchmark Risk-o-meter</t>
        </is>
      </c>
    </row>
    <row r="162" ht="70" customHeight="1">
      <c r="A162" s="177" t="inlineStr">
        <is>
          <t>Edelweiss Large Cap Fund</t>
        </is>
      </c>
      <c r="B162" s="177" t="n"/>
      <c r="C162" s="177" t="inlineStr">
        <is>
          <t>NIFTY 100 TRI</t>
        </is>
      </c>
      <c r="D162" s="177" t="n"/>
      <c r="E162" t="inlineStr"/>
    </row>
  </sheetData>
  <mergeCells count="2">
    <mergeCell ref="A3:G3"/>
    <mergeCell ref="A4:G4"/>
  </mergeCells>
  <pageMargins left="0.7" right="0.7" top="0.75" bottom="0.75" header="0.3" footer="0.3"/>
  <pageSetup orientation="portrait" horizontalDpi="300" verticalDpi="300"/>
  <drawing xmlns:r="http://schemas.openxmlformats.org/officeDocument/2006/relationships" r:id="rId1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H91"/>
  <sheetViews>
    <sheetView showGridLines="0" workbookViewId="0">
      <pane ySplit="6" topLeftCell="A7" activePane="bottomLeft" state="frozen"/>
      <selection activeCell="A7" sqref="A7"/>
      <selection pane="bottomLeft" activeCell="A7" sqref="A7"/>
    </sheetView>
  </sheetViews>
  <sheetFormatPr baseColWidth="8" defaultRowHeight="14.5"/>
  <cols>
    <col width="65.7265625" customWidth="1" min="1" max="1"/>
    <col width="22" customWidth="1" min="2" max="2"/>
    <col width="42" bestFit="1" customWidth="1" min="3" max="3"/>
    <col width="22" customWidth="1" min="4" max="4"/>
    <col width="16.453125" customWidth="1" min="5" max="5"/>
    <col width="22" customWidth="1" min="6" max="6"/>
    <col width="5.54296875" bestFit="1" customWidth="1" style="2" min="7" max="7"/>
    <col width="70.26953125" bestFit="1" customWidth="1" min="12" max="12"/>
    <col width="10.81640625" bestFit="1" customWidth="1" min="13" max="13"/>
    <col width="10.54296875" bestFit="1" customWidth="1" min="14" max="14"/>
    <col width="12" bestFit="1" customWidth="1" min="15" max="15"/>
    <col width="12.54296875" customWidth="1" min="16" max="16"/>
  </cols>
  <sheetData>
    <row r="1">
      <c r="A1" s="85" t="inlineStr">
        <is>
          <t>Edelweiss Mutual Fund</t>
        </is>
      </c>
    </row>
    <row r="2" ht="29.5" customHeight="1" thickBot="1">
      <c r="A2" s="86" t="inlineStr">
        <is>
          <t xml:space="preserve">Edelweiss House, 10th Floor, Off. C.S.T. Road, Kalina, Santacruz (E), Mumbai 400098, Maharashtra  </t>
        </is>
      </c>
    </row>
    <row r="3" ht="36.75" customHeight="1">
      <c r="A3" s="148" t="inlineStr">
        <is>
          <t>PORTFOLIO STATEMENT OF EDELWEISS NIFTY500 MULTICAP MOMENTUM QUALITY 50 ETF AS ON SEPTEMBER 30, 2025</t>
        </is>
      </c>
      <c r="B3" s="149" t="n"/>
      <c r="C3" s="149" t="n"/>
      <c r="D3" s="149" t="n"/>
      <c r="E3" s="149" t="n"/>
      <c r="F3" s="149" t="n"/>
      <c r="G3" s="150" t="n"/>
      <c r="H3" s="28">
        <f>HYPERLINK("[EDEL_HY Portfolio 30-Sep-2025 Final.xlsx]Index!A1","Index")</f>
        <v/>
      </c>
    </row>
    <row r="4" ht="19.5" customHeight="1">
      <c r="A4" s="151" t="inlineStr">
        <is>
          <t>(An open-ended exchange traded scheme replicating/tracking Nifty500 Multicap Momentum Quality 50 Total Return Index)</t>
        </is>
      </c>
      <c r="G4" s="51" t="n"/>
    </row>
    <row r="5">
      <c r="A5" s="29" t="n"/>
      <c r="G5" s="30" t="n"/>
    </row>
    <row r="6" ht="48" customHeight="1">
      <c r="A6" s="31" t="inlineStr">
        <is>
          <t>Name of the Instrument</t>
        </is>
      </c>
      <c r="B6" s="32" t="inlineStr">
        <is>
          <t>ISIN</t>
        </is>
      </c>
      <c r="C6" s="32" t="inlineStr">
        <is>
          <t>Rating/Industry</t>
        </is>
      </c>
      <c r="D6" s="152" t="inlineStr">
        <is>
          <t>Quantity</t>
        </is>
      </c>
      <c r="E6" s="34" t="inlineStr">
        <is>
          <t>Market/Fair Value(Rs. In Lacs)</t>
        </is>
      </c>
      <c r="F6" s="34" t="inlineStr">
        <is>
          <t>% to Net Assets</t>
        </is>
      </c>
      <c r="G6" s="35" t="inlineStr">
        <is>
          <t>YIELD</t>
        </is>
      </c>
    </row>
    <row r="7">
      <c r="A7" s="36" t="n"/>
      <c r="B7" s="16" t="n"/>
      <c r="C7" s="16" t="n"/>
      <c r="D7" s="153" t="n"/>
      <c r="E7" s="154" t="n"/>
      <c r="F7" s="155" t="n"/>
      <c r="G7" s="37" t="n"/>
    </row>
    <row r="8">
      <c r="A8" s="40" t="inlineStr">
        <is>
          <t>Equity &amp; Equity related</t>
        </is>
      </c>
      <c r="B8" s="17" t="n"/>
      <c r="C8" s="17" t="n"/>
      <c r="D8" s="156" t="n"/>
      <c r="E8" s="7" t="n"/>
      <c r="F8" s="8" t="n"/>
      <c r="G8" s="39" t="n"/>
    </row>
    <row r="9">
      <c r="A9" s="40" t="inlineStr">
        <is>
          <t>(a)Listed / Awaiting listing on Stock Exchanges</t>
        </is>
      </c>
      <c r="B9" s="17" t="n"/>
      <c r="C9" s="17" t="n"/>
      <c r="D9" s="156" t="n"/>
      <c r="E9" s="7" t="n"/>
      <c r="F9" s="8" t="n"/>
      <c r="G9" s="39" t="n"/>
    </row>
    <row r="10">
      <c r="A10" s="38" t="inlineStr">
        <is>
          <t>Eicher Motors Ltd.</t>
        </is>
      </c>
      <c r="B10" s="17" t="inlineStr">
        <is>
          <t>INE066A01021</t>
        </is>
      </c>
      <c r="C10" s="17" t="inlineStr">
        <is>
          <t>Automobiles</t>
        </is>
      </c>
      <c r="D10" s="156" t="n">
        <v>2924</v>
      </c>
      <c r="E10" s="7" t="n">
        <v>204.84</v>
      </c>
      <c r="F10" s="8" t="n">
        <v>0.0599</v>
      </c>
      <c r="G10" s="39" t="n"/>
    </row>
    <row r="11">
      <c r="A11" s="38" t="inlineStr">
        <is>
          <t>Bajaj Finance Ltd.</t>
        </is>
      </c>
      <c r="B11" s="17" t="inlineStr">
        <is>
          <t>INE296A01032</t>
        </is>
      </c>
      <c r="C11" s="17" t="inlineStr">
        <is>
          <t>Finance</t>
        </is>
      </c>
      <c r="D11" s="156" t="n">
        <v>19569</v>
      </c>
      <c r="E11" s="7" t="n">
        <v>195.47</v>
      </c>
      <c r="F11" s="8" t="n">
        <v>0.0572</v>
      </c>
      <c r="G11" s="39" t="n"/>
    </row>
    <row r="12">
      <c r="A12" s="38" t="inlineStr">
        <is>
          <t>Bharat Electronics Ltd.</t>
        </is>
      </c>
      <c r="B12" s="17" t="inlineStr">
        <is>
          <t>INE263A01024</t>
        </is>
      </c>
      <c r="C12" s="17" t="inlineStr">
        <is>
          <t>Aerospace &amp; Defense</t>
        </is>
      </c>
      <c r="D12" s="156" t="n">
        <v>44725</v>
      </c>
      <c r="E12" s="7" t="n">
        <v>180.67</v>
      </c>
      <c r="F12" s="8" t="n">
        <v>0.0528</v>
      </c>
      <c r="G12" s="39" t="n"/>
    </row>
    <row r="13">
      <c r="A13" s="38" t="inlineStr">
        <is>
          <t>Britannia Industries Ltd.</t>
        </is>
      </c>
      <c r="B13" s="17" t="inlineStr">
        <is>
          <t>INE216A01030</t>
        </is>
      </c>
      <c r="C13" s="17" t="inlineStr">
        <is>
          <t>Food Products</t>
        </is>
      </c>
      <c r="D13" s="156" t="n">
        <v>3008</v>
      </c>
      <c r="E13" s="7" t="n">
        <v>180.21</v>
      </c>
      <c r="F13" s="8" t="n">
        <v>0.0527</v>
      </c>
      <c r="G13" s="39" t="n"/>
    </row>
    <row r="14">
      <c r="A14" s="38" t="inlineStr">
        <is>
          <t>Nestle India Ltd.</t>
        </is>
      </c>
      <c r="B14" s="17" t="inlineStr">
        <is>
          <t>INE239A01024</t>
        </is>
      </c>
      <c r="C14" s="17" t="inlineStr">
        <is>
          <t>Food Products</t>
        </is>
      </c>
      <c r="D14" s="156" t="n">
        <v>15106</v>
      </c>
      <c r="E14" s="7" t="n">
        <v>174.16</v>
      </c>
      <c r="F14" s="8" t="n">
        <v>0.0509</v>
      </c>
      <c r="G14" s="39" t="n"/>
    </row>
    <row r="15">
      <c r="A15" s="38" t="inlineStr">
        <is>
          <t>Hindustan Aeronautics Ltd.</t>
        </is>
      </c>
      <c r="B15" s="17" t="inlineStr">
        <is>
          <t>INE066F01020</t>
        </is>
      </c>
      <c r="C15" s="17" t="inlineStr">
        <is>
          <t>Aerospace &amp; Defense</t>
        </is>
      </c>
      <c r="D15" s="156" t="n">
        <v>3314</v>
      </c>
      <c r="E15" s="7" t="n">
        <v>157.3</v>
      </c>
      <c r="F15" s="8" t="n">
        <v>0.046</v>
      </c>
      <c r="G15" s="39" t="n"/>
    </row>
    <row r="16">
      <c r="A16" s="38" t="inlineStr">
        <is>
          <t>Divi's Laboratories Ltd.</t>
        </is>
      </c>
      <c r="B16" s="17" t="inlineStr">
        <is>
          <t>INE361B01024</t>
        </is>
      </c>
      <c r="C16" s="17" t="inlineStr">
        <is>
          <t>Pharmaceuticals &amp; Biotechnology</t>
        </is>
      </c>
      <c r="D16" s="156" t="n">
        <v>2757</v>
      </c>
      <c r="E16" s="7" t="n">
        <v>156.86</v>
      </c>
      <c r="F16" s="8" t="n">
        <v>0.0459</v>
      </c>
      <c r="G16" s="39" t="n"/>
    </row>
    <row r="17">
      <c r="A17" s="38" t="inlineStr">
        <is>
          <t>HCL Technologies Ltd.</t>
        </is>
      </c>
      <c r="B17" s="17" t="inlineStr">
        <is>
          <t>INE860A01027</t>
        </is>
      </c>
      <c r="C17" s="17" t="inlineStr">
        <is>
          <t>IT - Software</t>
        </is>
      </c>
      <c r="D17" s="156" t="n">
        <v>10576</v>
      </c>
      <c r="E17" s="7" t="n">
        <v>146.49</v>
      </c>
      <c r="F17" s="8" t="n">
        <v>0.0428</v>
      </c>
      <c r="G17" s="39" t="n"/>
    </row>
    <row r="18">
      <c r="A18" s="38" t="inlineStr">
        <is>
          <t>Suzlon Energy Ltd.</t>
        </is>
      </c>
      <c r="B18" s="17" t="inlineStr">
        <is>
          <t>INE040H01021</t>
        </is>
      </c>
      <c r="C18" s="17" t="inlineStr">
        <is>
          <t>Electrical Equipment</t>
        </is>
      </c>
      <c r="D18" s="156" t="n">
        <v>265307</v>
      </c>
      <c r="E18" s="7" t="n">
        <v>146.05</v>
      </c>
      <c r="F18" s="8" t="n">
        <v>0.0427</v>
      </c>
      <c r="G18" s="39" t="n"/>
    </row>
    <row r="19">
      <c r="A19" s="38" t="inlineStr">
        <is>
          <t>BSE Ltd.</t>
        </is>
      </c>
      <c r="B19" s="17" t="inlineStr">
        <is>
          <t>INE118H01025</t>
        </is>
      </c>
      <c r="C19" s="17" t="inlineStr">
        <is>
          <t>Capital Markets</t>
        </is>
      </c>
      <c r="D19" s="156" t="n">
        <v>6511</v>
      </c>
      <c r="E19" s="7" t="n">
        <v>132.84</v>
      </c>
      <c r="F19" s="8" t="n">
        <v>0.0388</v>
      </c>
      <c r="G19" s="39" t="n"/>
    </row>
    <row r="20">
      <c r="A20" s="38" t="inlineStr">
        <is>
          <t>HDFC Asset Management Company Ltd.</t>
        </is>
      </c>
      <c r="B20" s="17" t="inlineStr">
        <is>
          <t>INE127D01025</t>
        </is>
      </c>
      <c r="C20" s="17" t="inlineStr">
        <is>
          <t>Capital Markets</t>
        </is>
      </c>
      <c r="D20" s="156" t="n">
        <v>2255</v>
      </c>
      <c r="E20" s="7" t="n">
        <v>124.76</v>
      </c>
      <c r="F20" s="8" t="n">
        <v>0.0365</v>
      </c>
      <c r="G20" s="39" t="n"/>
    </row>
    <row r="21">
      <c r="A21" s="38" t="inlineStr">
        <is>
          <t>Bharat Petroleum Corporation Ltd.</t>
        </is>
      </c>
      <c r="B21" s="17" t="inlineStr">
        <is>
          <t>INE029A01011</t>
        </is>
      </c>
      <c r="C21" s="17" t="inlineStr">
        <is>
          <t>Petroleum Products</t>
        </is>
      </c>
      <c r="D21" s="156" t="n">
        <v>36192</v>
      </c>
      <c r="E21" s="7" t="n">
        <v>122.93</v>
      </c>
      <c r="F21" s="8" t="n">
        <v>0.0359</v>
      </c>
      <c r="G21" s="39" t="n"/>
    </row>
    <row r="22">
      <c r="A22" s="38" t="inlineStr">
        <is>
          <t>Coforge Ltd.</t>
        </is>
      </c>
      <c r="B22" s="17" t="inlineStr">
        <is>
          <t>INE591G01025</t>
        </is>
      </c>
      <c r="C22" s="17" t="inlineStr">
        <is>
          <t>IT - Software</t>
        </is>
      </c>
      <c r="D22" s="156" t="n">
        <v>7652</v>
      </c>
      <c r="E22" s="7" t="n">
        <v>121.74</v>
      </c>
      <c r="F22" s="8" t="n">
        <v>0.0356</v>
      </c>
      <c r="G22" s="39" t="n"/>
    </row>
    <row r="23">
      <c r="A23" s="38" t="inlineStr">
        <is>
          <t>Dixon Technologies (India) Ltd.</t>
        </is>
      </c>
      <c r="B23" s="17" t="inlineStr">
        <is>
          <t>INE935N01020</t>
        </is>
      </c>
      <c r="C23" s="17" t="inlineStr">
        <is>
          <t>Consumer Durables</t>
        </is>
      </c>
      <c r="D23" s="156" t="n">
        <v>736</v>
      </c>
      <c r="E23" s="7" t="n">
        <v>120.13</v>
      </c>
      <c r="F23" s="8" t="n">
        <v>0.0351</v>
      </c>
      <c r="G23" s="39" t="n"/>
    </row>
    <row r="24">
      <c r="A24" s="38" t="inlineStr">
        <is>
          <t>Persistent Systems Ltd.</t>
        </is>
      </c>
      <c r="B24" s="17" t="inlineStr">
        <is>
          <t>INE262H01021</t>
        </is>
      </c>
      <c r="C24" s="17" t="inlineStr">
        <is>
          <t>IT - Software</t>
        </is>
      </c>
      <c r="D24" s="156" t="n">
        <v>2319</v>
      </c>
      <c r="E24" s="7" t="n">
        <v>111.83</v>
      </c>
      <c r="F24" s="8" t="n">
        <v>0.0327</v>
      </c>
      <c r="G24" s="39" t="n"/>
    </row>
    <row r="25">
      <c r="A25" s="38" t="inlineStr">
        <is>
          <t>Solar Industries India Ltd.</t>
        </is>
      </c>
      <c r="B25" s="17" t="inlineStr">
        <is>
          <t>INE343H01029</t>
        </is>
      </c>
      <c r="C25" s="17" t="inlineStr">
        <is>
          <t>Chemicals &amp; Petrochemicals</t>
        </is>
      </c>
      <c r="D25" s="156" t="n">
        <v>805</v>
      </c>
      <c r="E25" s="7" t="n">
        <v>107.27</v>
      </c>
      <c r="F25" s="8" t="n">
        <v>0.0314</v>
      </c>
      <c r="G25" s="39" t="n"/>
    </row>
    <row r="26">
      <c r="A26" s="38" t="inlineStr">
        <is>
          <t>Marico Ltd.</t>
        </is>
      </c>
      <c r="B26" s="17" t="inlineStr">
        <is>
          <t>INE196A01026</t>
        </is>
      </c>
      <c r="C26" s="17" t="inlineStr">
        <is>
          <t>Agricultural Food &amp; other Products</t>
        </is>
      </c>
      <c r="D26" s="156" t="n">
        <v>12607</v>
      </c>
      <c r="E26" s="7" t="n">
        <v>87.92</v>
      </c>
      <c r="F26" s="8" t="n">
        <v>0.0257</v>
      </c>
      <c r="G26" s="39" t="n"/>
    </row>
    <row r="27">
      <c r="A27" s="38" t="inlineStr">
        <is>
          <t>Coromandel International Ltd.</t>
        </is>
      </c>
      <c r="B27" s="17" t="inlineStr">
        <is>
          <t>INE169A01031</t>
        </is>
      </c>
      <c r="C27" s="17" t="inlineStr">
        <is>
          <t>Fertilizers &amp; Agrochemicals</t>
        </is>
      </c>
      <c r="D27" s="156" t="n">
        <v>3714</v>
      </c>
      <c r="E27" s="7" t="n">
        <v>83.51000000000001</v>
      </c>
      <c r="F27" s="8" t="n">
        <v>0.0244</v>
      </c>
      <c r="G27" s="39" t="n"/>
    </row>
    <row r="28">
      <c r="A28" s="38" t="inlineStr">
        <is>
          <t>CG Power and Industrial Solutions Ltd.</t>
        </is>
      </c>
      <c r="B28" s="17" t="inlineStr">
        <is>
          <t>INE067A01029</t>
        </is>
      </c>
      <c r="C28" s="17" t="inlineStr">
        <is>
          <t>Electrical Equipment</t>
        </is>
      </c>
      <c r="D28" s="156" t="n">
        <v>10737</v>
      </c>
      <c r="E28" s="7" t="n">
        <v>79.56</v>
      </c>
      <c r="F28" s="8" t="n">
        <v>0.0233</v>
      </c>
      <c r="G28" s="39" t="n"/>
    </row>
    <row r="29">
      <c r="A29" s="38" t="inlineStr">
        <is>
          <t>Mazagon Dock Shipbuilders Ltd.</t>
        </is>
      </c>
      <c r="B29" s="17" t="inlineStr">
        <is>
          <t>INE249Z01020</t>
        </is>
      </c>
      <c r="C29" s="17" t="inlineStr">
        <is>
          <t>Industrial Manufacturing</t>
        </is>
      </c>
      <c r="D29" s="156" t="n">
        <v>2228</v>
      </c>
      <c r="E29" s="7" t="n">
        <v>61.53</v>
      </c>
      <c r="F29" s="8" t="n">
        <v>0.018</v>
      </c>
      <c r="G29" s="39" t="n"/>
    </row>
    <row r="30">
      <c r="A30" s="38" t="inlineStr">
        <is>
          <t>Page Industries Ltd.</t>
        </is>
      </c>
      <c r="B30" s="17" t="inlineStr">
        <is>
          <t>INE761H01022</t>
        </is>
      </c>
      <c r="C30" s="17" t="inlineStr">
        <is>
          <t>Textiles &amp; Apparels</t>
        </is>
      </c>
      <c r="D30" s="156" t="n">
        <v>150</v>
      </c>
      <c r="E30" s="7" t="n">
        <v>61.03</v>
      </c>
      <c r="F30" s="8" t="n">
        <v>0.0178</v>
      </c>
      <c r="G30" s="39" t="n"/>
    </row>
    <row r="31">
      <c r="A31" s="38" t="inlineStr">
        <is>
          <t>Central Depository Services (I) Ltd.</t>
        </is>
      </c>
      <c r="B31" s="17" t="inlineStr">
        <is>
          <t>INE736A01011</t>
        </is>
      </c>
      <c r="C31" s="17" t="inlineStr">
        <is>
          <t>Capital Markets</t>
        </is>
      </c>
      <c r="D31" s="156" t="n">
        <v>3522</v>
      </c>
      <c r="E31" s="7" t="n">
        <v>51.37</v>
      </c>
      <c r="F31" s="8" t="n">
        <v>0.015</v>
      </c>
      <c r="G31" s="39" t="n"/>
    </row>
    <row r="32">
      <c r="A32" s="38" t="inlineStr">
        <is>
          <t>Manappuram Finance Ltd.</t>
        </is>
      </c>
      <c r="B32" s="17" t="inlineStr">
        <is>
          <t>INE522D01027</t>
        </is>
      </c>
      <c r="C32" s="17" t="inlineStr">
        <is>
          <t>Finance</t>
        </is>
      </c>
      <c r="D32" s="156" t="n">
        <v>15800</v>
      </c>
      <c r="E32" s="7" t="n">
        <v>44.37</v>
      </c>
      <c r="F32" s="8" t="n">
        <v>0.013</v>
      </c>
      <c r="G32" s="39" t="n"/>
    </row>
    <row r="33">
      <c r="A33" s="38" t="inlineStr">
        <is>
          <t>Godfrey Phillips India Ltd.</t>
        </is>
      </c>
      <c r="B33" s="17" t="inlineStr">
        <is>
          <t>INE260B01028</t>
        </is>
      </c>
      <c r="C33" s="17" t="inlineStr">
        <is>
          <t>Cigarettes &amp; Tobacco Products</t>
        </is>
      </c>
      <c r="D33" s="156" t="n">
        <v>1175</v>
      </c>
      <c r="E33" s="7" t="n">
        <v>39.76</v>
      </c>
      <c r="F33" s="8" t="n">
        <v>0.0116</v>
      </c>
      <c r="G33" s="39" t="n"/>
    </row>
    <row r="34">
      <c r="A34" s="38" t="inlineStr">
        <is>
          <t>Narayana Hrudayalaya ltd.</t>
        </is>
      </c>
      <c r="B34" s="17" t="inlineStr">
        <is>
          <t>INE410P01011</t>
        </is>
      </c>
      <c r="C34" s="17" t="inlineStr">
        <is>
          <t>Healthcare Services</t>
        </is>
      </c>
      <c r="D34" s="156" t="n">
        <v>2118</v>
      </c>
      <c r="E34" s="7" t="n">
        <v>36.8</v>
      </c>
      <c r="F34" s="8" t="n">
        <v>0.0108</v>
      </c>
      <c r="G34" s="39" t="n"/>
    </row>
    <row r="35">
      <c r="A35" s="38" t="inlineStr">
        <is>
          <t>360 One Wam Ltd.</t>
        </is>
      </c>
      <c r="B35" s="17" t="inlineStr">
        <is>
          <t>INE466L01038</t>
        </is>
      </c>
      <c r="C35" s="17" t="inlineStr">
        <is>
          <t>Capital Markets</t>
        </is>
      </c>
      <c r="D35" s="156" t="n">
        <v>3555</v>
      </c>
      <c r="E35" s="7" t="n">
        <v>36.4</v>
      </c>
      <c r="F35" s="8" t="n">
        <v>0.0106</v>
      </c>
      <c r="G35" s="39" t="n"/>
    </row>
    <row r="36">
      <c r="A36" s="38" t="inlineStr">
        <is>
          <t>Computer Age Management Services Ltd.</t>
        </is>
      </c>
      <c r="B36" s="17" t="inlineStr">
        <is>
          <t>INE596I01012</t>
        </is>
      </c>
      <c r="C36" s="17" t="inlineStr">
        <is>
          <t>Capital Markets</t>
        </is>
      </c>
      <c r="D36" s="156" t="n">
        <v>859</v>
      </c>
      <c r="E36" s="7" t="n">
        <v>32.29</v>
      </c>
      <c r="F36" s="8" t="n">
        <v>0.0094</v>
      </c>
      <c r="G36" s="39" t="n"/>
    </row>
    <row r="37">
      <c r="A37" s="38" t="inlineStr">
        <is>
          <t>Nippon Life India Asset Management Ltd.</t>
        </is>
      </c>
      <c r="B37" s="17" t="inlineStr">
        <is>
          <t>INE298J01013</t>
        </is>
      </c>
      <c r="C37" s="17" t="inlineStr">
        <is>
          <t>Capital Markets</t>
        </is>
      </c>
      <c r="D37" s="156" t="n">
        <v>3514</v>
      </c>
      <c r="E37" s="7" t="n">
        <v>30.51</v>
      </c>
      <c r="F37" s="8" t="n">
        <v>0.0089</v>
      </c>
      <c r="G37" s="39" t="n"/>
    </row>
    <row r="38">
      <c r="A38" s="38" t="inlineStr">
        <is>
          <t>GlaxoSmithKline Pharmaceuticals Ltd.</t>
        </is>
      </c>
      <c r="B38" s="17" t="inlineStr">
        <is>
          <t>INE159A01016</t>
        </is>
      </c>
      <c r="C38" s="17" t="inlineStr">
        <is>
          <t>Pharmaceuticals &amp; Biotechnology</t>
        </is>
      </c>
      <c r="D38" s="156" t="n">
        <v>1132</v>
      </c>
      <c r="E38" s="7" t="n">
        <v>30.11</v>
      </c>
      <c r="F38" s="8" t="n">
        <v>0.008800000000000001</v>
      </c>
      <c r="G38" s="39" t="n"/>
    </row>
    <row r="39">
      <c r="A39" s="38" t="inlineStr">
        <is>
          <t>Affle 3i Ltd.</t>
        </is>
      </c>
      <c r="B39" s="17" t="inlineStr">
        <is>
          <t>INE00WC01027</t>
        </is>
      </c>
      <c r="C39" s="17" t="inlineStr">
        <is>
          <t>IT - Services</t>
        </is>
      </c>
      <c r="D39" s="156" t="n">
        <v>1393</v>
      </c>
      <c r="E39" s="7" t="n">
        <v>27.13</v>
      </c>
      <c r="F39" s="8" t="n">
        <v>0.007900000000000001</v>
      </c>
      <c r="G39" s="39" t="n"/>
    </row>
    <row r="40">
      <c r="A40" s="38" t="inlineStr">
        <is>
          <t>Indian Energy Exchange Ltd.</t>
        </is>
      </c>
      <c r="B40" s="17" t="inlineStr">
        <is>
          <t>INE022Q01020</t>
        </is>
      </c>
      <c r="C40" s="17" t="inlineStr">
        <is>
          <t>Capital Markets</t>
        </is>
      </c>
      <c r="D40" s="156" t="n">
        <v>18966</v>
      </c>
      <c r="E40" s="7" t="n">
        <v>26.4</v>
      </c>
      <c r="F40" s="8" t="n">
        <v>0.0077</v>
      </c>
      <c r="G40" s="39" t="n"/>
    </row>
    <row r="41">
      <c r="A41" s="38" t="inlineStr">
        <is>
          <t>Motilal Oswal Financial Services Ltd.</t>
        </is>
      </c>
      <c r="B41" s="17" t="inlineStr">
        <is>
          <t>INE338I01027</t>
        </is>
      </c>
      <c r="C41" s="17" t="inlineStr">
        <is>
          <t>Capital Markets</t>
        </is>
      </c>
      <c r="D41" s="156" t="n">
        <v>2908</v>
      </c>
      <c r="E41" s="7" t="n">
        <v>25.99</v>
      </c>
      <c r="F41" s="8" t="n">
        <v>0.0076</v>
      </c>
      <c r="G41" s="39" t="n"/>
    </row>
    <row r="42">
      <c r="A42" s="38" t="inlineStr">
        <is>
          <t>Intellect Design Arena Ltd.</t>
        </is>
      </c>
      <c r="B42" s="17" t="inlineStr">
        <is>
          <t>INE306R01017</t>
        </is>
      </c>
      <c r="C42" s="17" t="inlineStr">
        <is>
          <t>IT - Software</t>
        </is>
      </c>
      <c r="D42" s="156" t="n">
        <v>2521</v>
      </c>
      <c r="E42" s="7" t="n">
        <v>24.57</v>
      </c>
      <c r="F42" s="8" t="n">
        <v>0.0072</v>
      </c>
      <c r="G42" s="39" t="n"/>
    </row>
    <row r="43">
      <c r="A43" s="38" t="inlineStr">
        <is>
          <t>Garden Reach Shipbuilders &amp; Engineers</t>
        </is>
      </c>
      <c r="B43" s="17" t="inlineStr">
        <is>
          <t>INE382Z01011</t>
        </is>
      </c>
      <c r="C43" s="17" t="inlineStr">
        <is>
          <t>Aerospace &amp; Defense</t>
        </is>
      </c>
      <c r="D43" s="156" t="n">
        <v>946</v>
      </c>
      <c r="E43" s="7" t="n">
        <v>23.93</v>
      </c>
      <c r="F43" s="8" t="n">
        <v>0.007</v>
      </c>
      <c r="G43" s="39" t="n"/>
    </row>
    <row r="44">
      <c r="A44" s="38" t="inlineStr">
        <is>
          <t>Angel One Ltd.</t>
        </is>
      </c>
      <c r="B44" s="17" t="inlineStr">
        <is>
          <t>INE732I01013</t>
        </is>
      </c>
      <c r="C44" s="17" t="inlineStr">
        <is>
          <t>Capital Markets</t>
        </is>
      </c>
      <c r="D44" s="156" t="n">
        <v>1084</v>
      </c>
      <c r="E44" s="7" t="n">
        <v>23.12</v>
      </c>
      <c r="F44" s="8" t="n">
        <v>0.0068</v>
      </c>
      <c r="G44" s="39" t="n"/>
    </row>
    <row r="45">
      <c r="A45" s="38" t="inlineStr">
        <is>
          <t>Castrol India Ltd.</t>
        </is>
      </c>
      <c r="B45" s="17" t="inlineStr">
        <is>
          <t>INE172A01027</t>
        </is>
      </c>
      <c r="C45" s="17" t="inlineStr">
        <is>
          <t>Petroleum Products</t>
        </is>
      </c>
      <c r="D45" s="156" t="n">
        <v>10381</v>
      </c>
      <c r="E45" s="7" t="n">
        <v>20.72</v>
      </c>
      <c r="F45" s="8" t="n">
        <v>0.0061</v>
      </c>
      <c r="G45" s="39" t="n"/>
    </row>
    <row r="46">
      <c r="A46" s="38" t="inlineStr">
        <is>
          <t>Cohance Lifesciences Ltd.</t>
        </is>
      </c>
      <c r="B46" s="17" t="inlineStr">
        <is>
          <t>INE03QK01018</t>
        </is>
      </c>
      <c r="C46" s="17" t="inlineStr">
        <is>
          <t>Pharmaceuticals &amp; Biotechnology</t>
        </is>
      </c>
      <c r="D46" s="156" t="n">
        <v>2337</v>
      </c>
      <c r="E46" s="7" t="n">
        <v>20.54</v>
      </c>
      <c r="F46" s="8" t="n">
        <v>0.006</v>
      </c>
      <c r="G46" s="39" t="n"/>
    </row>
    <row r="47">
      <c r="A47" s="38" t="inlineStr">
        <is>
          <t>Eclerx Services Ltd.</t>
        </is>
      </c>
      <c r="B47" s="17" t="inlineStr">
        <is>
          <t>INE738I01010</t>
        </is>
      </c>
      <c r="C47" s="17" t="inlineStr">
        <is>
          <t>Commercial Services &amp; Supplies</t>
        </is>
      </c>
      <c r="D47" s="156" t="n">
        <v>485</v>
      </c>
      <c r="E47" s="7" t="n">
        <v>19.48</v>
      </c>
      <c r="F47" s="8" t="n">
        <v>0.0057</v>
      </c>
      <c r="G47" s="39" t="n"/>
    </row>
    <row r="48">
      <c r="A48" s="38" t="inlineStr">
        <is>
          <t>Zensar Technologies Ltd.</t>
        </is>
      </c>
      <c r="B48" s="17" t="inlineStr">
        <is>
          <t>INE520A01027</t>
        </is>
      </c>
      <c r="C48" s="17" t="inlineStr">
        <is>
          <t>IT - Software</t>
        </is>
      </c>
      <c r="D48" s="156" t="n">
        <v>2382</v>
      </c>
      <c r="E48" s="7" t="n">
        <v>18.18</v>
      </c>
      <c r="F48" s="8" t="n">
        <v>0.0053</v>
      </c>
      <c r="G48" s="39" t="n"/>
    </row>
    <row r="49">
      <c r="A49" s="38" t="inlineStr">
        <is>
          <t>Zen Technologies Ltd.</t>
        </is>
      </c>
      <c r="B49" s="17" t="inlineStr">
        <is>
          <t>INE251B01027</t>
        </is>
      </c>
      <c r="C49" s="17" t="inlineStr">
        <is>
          <t>Aerospace &amp; Defense</t>
        </is>
      </c>
      <c r="D49" s="156" t="n">
        <v>1204</v>
      </c>
      <c r="E49" s="7" t="n">
        <v>17.25</v>
      </c>
      <c r="F49" s="8" t="n">
        <v>0.005</v>
      </c>
      <c r="G49" s="39" t="n"/>
    </row>
    <row r="50">
      <c r="A50" s="38" t="inlineStr">
        <is>
          <t>Gillette India Ltd.</t>
        </is>
      </c>
      <c r="B50" s="17" t="inlineStr">
        <is>
          <t>INE322A01010</t>
        </is>
      </c>
      <c r="C50" s="17" t="inlineStr">
        <is>
          <t>Personal Products</t>
        </is>
      </c>
      <c r="D50" s="156" t="n">
        <v>180</v>
      </c>
      <c r="E50" s="7" t="n">
        <v>17.06</v>
      </c>
      <c r="F50" s="8" t="n">
        <v>0.005</v>
      </c>
      <c r="G50" s="39" t="n"/>
    </row>
    <row r="51">
      <c r="A51" s="38" t="inlineStr">
        <is>
          <t>LT Foods Ltd.</t>
        </is>
      </c>
      <c r="B51" s="17" t="inlineStr">
        <is>
          <t>INE818H01020</t>
        </is>
      </c>
      <c r="C51" s="17" t="inlineStr">
        <is>
          <t>Agricultural Food &amp; other Products</t>
        </is>
      </c>
      <c r="D51" s="156" t="n">
        <v>3557</v>
      </c>
      <c r="E51" s="7" t="n">
        <v>14.43</v>
      </c>
      <c r="F51" s="8" t="n">
        <v>0.0042</v>
      </c>
      <c r="G51" s="39" t="n"/>
    </row>
    <row r="52">
      <c r="A52" s="38" t="inlineStr">
        <is>
          <t>Mahanagar Gas Ltd.</t>
        </is>
      </c>
      <c r="B52" s="17" t="inlineStr">
        <is>
          <t>INE002S01010</t>
        </is>
      </c>
      <c r="C52" s="17" t="inlineStr">
        <is>
          <t>Gas</t>
        </is>
      </c>
      <c r="D52" s="156" t="n">
        <v>1098</v>
      </c>
      <c r="E52" s="7" t="n">
        <v>14.22</v>
      </c>
      <c r="F52" s="8" t="n">
        <v>0.0042</v>
      </c>
      <c r="G52" s="39" t="n"/>
    </row>
    <row r="53">
      <c r="A53" s="38" t="inlineStr">
        <is>
          <t>Astrazeneca Pharma India Ltd.</t>
        </is>
      </c>
      <c r="B53" s="17" t="inlineStr">
        <is>
          <t>INE203A01020</t>
        </is>
      </c>
      <c r="C53" s="17" t="inlineStr">
        <is>
          <t>Pharmaceuticals &amp; Biotechnology</t>
        </is>
      </c>
      <c r="D53" s="156" t="n">
        <v>141</v>
      </c>
      <c r="E53" s="7" t="n">
        <v>12.84</v>
      </c>
      <c r="F53" s="8" t="n">
        <v>0.0038</v>
      </c>
      <c r="G53" s="39" t="n"/>
    </row>
    <row r="54">
      <c r="A54" s="38" t="inlineStr">
        <is>
          <t>Newgen Software Technologies Ltd.</t>
        </is>
      </c>
      <c r="B54" s="17" t="inlineStr">
        <is>
          <t>INE619B01017</t>
        </is>
      </c>
      <c r="C54" s="17" t="inlineStr">
        <is>
          <t>IT - Software</t>
        </is>
      </c>
      <c r="D54" s="156" t="n">
        <v>1208</v>
      </c>
      <c r="E54" s="7" t="n">
        <v>10.75</v>
      </c>
      <c r="F54" s="8" t="n">
        <v>0.0031</v>
      </c>
      <c r="G54" s="39" t="n"/>
    </row>
    <row r="55">
      <c r="A55" s="38" t="inlineStr">
        <is>
          <t>Elecon Engineering Company Ltd.</t>
        </is>
      </c>
      <c r="B55" s="17" t="inlineStr">
        <is>
          <t>INE205B01031</t>
        </is>
      </c>
      <c r="C55" s="17" t="inlineStr">
        <is>
          <t>Electrical Equipment</t>
        </is>
      </c>
      <c r="D55" s="156" t="n">
        <v>1723</v>
      </c>
      <c r="E55" s="7" t="n">
        <v>9.779999999999999</v>
      </c>
      <c r="F55" s="8" t="n">
        <v>0.0029</v>
      </c>
      <c r="G55" s="39" t="n"/>
    </row>
    <row r="56">
      <c r="A56" s="38" t="inlineStr">
        <is>
          <t>Schneider Electric Infrastructure Ltd.</t>
        </is>
      </c>
      <c r="B56" s="17" t="inlineStr">
        <is>
          <t>INE839M01018</t>
        </is>
      </c>
      <c r="C56" s="17" t="inlineStr">
        <is>
          <t>Electrical Equipment</t>
        </is>
      </c>
      <c r="D56" s="156" t="n">
        <v>1148</v>
      </c>
      <c r="E56" s="7" t="n">
        <v>9.42</v>
      </c>
      <c r="F56" s="8" t="n">
        <v>0.0028</v>
      </c>
      <c r="G56" s="39" t="n"/>
    </row>
    <row r="57">
      <c r="A57" s="38" t="inlineStr">
        <is>
          <t>Caplin Point Laboratories Ltd.</t>
        </is>
      </c>
      <c r="B57" s="17" t="inlineStr">
        <is>
          <t>INE475E01026</t>
        </is>
      </c>
      <c r="C57" s="17" t="inlineStr">
        <is>
          <t>Pharmaceuticals &amp; Biotechnology</t>
        </is>
      </c>
      <c r="D57" s="156" t="n">
        <v>426</v>
      </c>
      <c r="E57" s="7" t="n">
        <v>8.380000000000001</v>
      </c>
      <c r="F57" s="8" t="n">
        <v>0.0024</v>
      </c>
      <c r="G57" s="39" t="n"/>
    </row>
    <row r="58">
      <c r="A58" s="38" t="inlineStr">
        <is>
          <t>BLS International Services Ltd.</t>
        </is>
      </c>
      <c r="B58" s="17" t="inlineStr">
        <is>
          <t>INE153T01027</t>
        </is>
      </c>
      <c r="C58" s="17" t="inlineStr">
        <is>
          <t>Leisure Services</t>
        </is>
      </c>
      <c r="D58" s="156" t="n">
        <v>2470</v>
      </c>
      <c r="E58" s="7" t="n">
        <v>7.96</v>
      </c>
      <c r="F58" s="8" t="n">
        <v>0.0023</v>
      </c>
      <c r="G58" s="39" t="n"/>
    </row>
    <row r="59">
      <c r="A59" s="38" t="inlineStr">
        <is>
          <t>Action Construction Equipment Ltd.</t>
        </is>
      </c>
      <c r="B59" s="17" t="inlineStr">
        <is>
          <t>INE731H01025</t>
        </is>
      </c>
      <c r="C59" s="17" t="inlineStr">
        <is>
          <t>Agricultural, Commercial &amp; Construction Vehicles</t>
        </is>
      </c>
      <c r="D59" s="156" t="n">
        <v>665</v>
      </c>
      <c r="E59" s="7" t="n">
        <v>7.13</v>
      </c>
      <c r="F59" s="8" t="n">
        <v>0.0021</v>
      </c>
      <c r="G59" s="39" t="n"/>
    </row>
    <row r="60">
      <c r="A60" s="40" t="inlineStr">
        <is>
          <t>Sub Total</t>
        </is>
      </c>
      <c r="B60" s="18" t="n"/>
      <c r="C60" s="18" t="n"/>
      <c r="D60" s="157" t="n"/>
      <c r="E60" s="20" t="n">
        <v>3417.99</v>
      </c>
      <c r="F60" s="21" t="n">
        <v>0.9993</v>
      </c>
      <c r="G60" s="41" t="n"/>
    </row>
    <row r="61">
      <c r="A61" s="40" t="inlineStr">
        <is>
          <t>(b) Unlisted</t>
        </is>
      </c>
      <c r="B61" s="17" t="n"/>
      <c r="C61" s="17" t="n"/>
      <c r="D61" s="156" t="n"/>
      <c r="E61" s="7" t="n"/>
      <c r="F61" s="8" t="n"/>
      <c r="G61" s="39" t="n"/>
    </row>
    <row r="62">
      <c r="A62" s="40" t="inlineStr">
        <is>
          <t>Sub Total</t>
        </is>
      </c>
      <c r="B62" s="17" t="n"/>
      <c r="C62" s="17" t="n"/>
      <c r="D62" s="156" t="n"/>
      <c r="E62" s="22" t="inlineStr">
        <is>
          <t>NIL</t>
        </is>
      </c>
      <c r="F62" s="23" t="inlineStr">
        <is>
          <t>NIL</t>
        </is>
      </c>
      <c r="G62" s="39" t="n"/>
    </row>
    <row r="63">
      <c r="A63" s="42" t="inlineStr">
        <is>
          <t>TOTAL</t>
        </is>
      </c>
      <c r="B63" s="145" t="n"/>
      <c r="C63" s="145" t="n"/>
      <c r="D63" s="158" t="n"/>
      <c r="E63" s="14" t="n">
        <v>3417.99</v>
      </c>
      <c r="F63" s="15" t="n">
        <v>0.9993</v>
      </c>
      <c r="G63" s="41" t="n"/>
    </row>
    <row r="64">
      <c r="A64" s="38" t="n"/>
      <c r="B64" s="17" t="n"/>
      <c r="C64" s="17" t="n"/>
      <c r="D64" s="156" t="n"/>
      <c r="E64" s="7" t="n"/>
      <c r="F64" s="8" t="n"/>
      <c r="G64" s="39" t="n"/>
    </row>
    <row r="65">
      <c r="A65" s="38" t="inlineStr">
        <is>
          <t>Accrued Interest</t>
        </is>
      </c>
      <c r="B65" s="17" t="n"/>
      <c r="C65" s="17" t="n"/>
      <c r="D65" s="156" t="n"/>
      <c r="E65" s="7" t="n">
        <v>0</v>
      </c>
      <c r="F65" s="59" t="inlineStr">
        <is>
          <t>$0.00%</t>
        </is>
      </c>
      <c r="G65" s="39" t="n"/>
    </row>
    <row r="66">
      <c r="A66" s="38" t="inlineStr">
        <is>
          <t>Net Receivables/(Payables)</t>
        </is>
      </c>
      <c r="B66" s="17" t="n"/>
      <c r="C66" s="17" t="n"/>
      <c r="D66" s="156" t="n"/>
      <c r="E66" s="7" t="n">
        <v>2.05</v>
      </c>
      <c r="F66" s="8" t="n">
        <v>0.0007</v>
      </c>
      <c r="G66" s="39" t="n"/>
    </row>
    <row r="67">
      <c r="A67" s="45" t="inlineStr">
        <is>
          <t>GRAND TOTAL</t>
        </is>
      </c>
      <c r="B67" s="19" t="n"/>
      <c r="C67" s="19" t="n"/>
      <c r="D67" s="161" t="n"/>
      <c r="E67" s="14" t="n">
        <v>3420.04</v>
      </c>
      <c r="F67" s="15" t="n">
        <v>1</v>
      </c>
      <c r="G67" s="46" t="n"/>
    </row>
    <row r="68">
      <c r="A68" s="29" t="n"/>
      <c r="G68" s="30" t="n"/>
    </row>
    <row r="69">
      <c r="A69" s="47" t="inlineStr">
        <is>
          <t xml:space="preserve">$ Less than 0.01% of Net Asset Value </t>
        </is>
      </c>
      <c r="G69" s="30" t="n"/>
    </row>
    <row r="70">
      <c r="A70" s="29" t="n"/>
      <c r="G70" s="30" t="n"/>
    </row>
    <row r="71">
      <c r="A71" s="29" t="n"/>
      <c r="G71" s="30" t="n"/>
    </row>
    <row r="72">
      <c r="A72" s="47" t="inlineStr">
        <is>
          <t>Notes:</t>
        </is>
      </c>
      <c r="G72" s="30" t="n"/>
    </row>
    <row r="73">
      <c r="A73" s="48" t="inlineStr">
        <is>
          <t>1. Security in default beyond its maturiy date</t>
        </is>
      </c>
      <c r="B73" s="49" t="inlineStr">
        <is>
          <t>NIL</t>
        </is>
      </c>
      <c r="G73" s="30" t="n"/>
    </row>
    <row r="74">
      <c r="A74" s="29" t="inlineStr">
        <is>
          <t>2. Net Asset Value (Rs. per unit)</t>
        </is>
      </c>
      <c r="G74" s="30" t="n"/>
    </row>
    <row r="75">
      <c r="A75" s="29" t="inlineStr">
        <is>
          <t>Plan /option (Face Value 1000)</t>
        </is>
      </c>
      <c r="B75" s="49" t="inlineStr">
        <is>
          <t>As on</t>
        </is>
      </c>
      <c r="C75" s="49" t="inlineStr">
        <is>
          <t>As on</t>
        </is>
      </c>
      <c r="G75" s="30" t="n"/>
    </row>
    <row r="76">
      <c r="A76" s="29" t="n"/>
      <c r="B76" s="50" t="n">
        <v>45747</v>
      </c>
      <c r="C76" s="50" t="n">
        <v>45930</v>
      </c>
      <c r="G76" s="30" t="n"/>
    </row>
    <row r="77">
      <c r="A77" s="29" t="inlineStr">
        <is>
          <t>Regular Plan  Growth Option</t>
        </is>
      </c>
      <c r="B77" t="n">
        <v>38.3233</v>
      </c>
      <c r="C77" t="n">
        <v>40.6305</v>
      </c>
      <c r="G77" s="51" t="n"/>
    </row>
    <row r="78">
      <c r="A78" s="29" t="n"/>
      <c r="G78" s="51" t="n"/>
    </row>
    <row r="79">
      <c r="A79" s="29" t="inlineStr">
        <is>
          <t xml:space="preserve">3. Total Dividend (Net) declared during the half year period </t>
        </is>
      </c>
      <c r="B79" s="49" t="inlineStr">
        <is>
          <t>NIL</t>
        </is>
      </c>
      <c r="G79" s="30" t="n"/>
    </row>
    <row r="80">
      <c r="A80" s="29" t="inlineStr">
        <is>
          <t>4. Bonus was declared during the half year period</t>
        </is>
      </c>
      <c r="B80" s="49" t="inlineStr">
        <is>
          <t>NIL</t>
        </is>
      </c>
      <c r="G80" s="30" t="n"/>
    </row>
    <row r="81">
      <c r="A81" s="48" t="inlineStr">
        <is>
          <t>5. Investment in Repo of Corporate Debt Securities as at September 30, 2025</t>
        </is>
      </c>
      <c r="B81" s="49" t="inlineStr">
        <is>
          <t>NIL</t>
        </is>
      </c>
      <c r="G81" s="30" t="n"/>
    </row>
    <row r="82">
      <c r="A82" s="48" t="inlineStr">
        <is>
          <t>6. Investment in foreign securities/ADRs/GDRs as at September 30,2025</t>
        </is>
      </c>
      <c r="B82" s="49" t="inlineStr">
        <is>
          <t>NIL</t>
        </is>
      </c>
      <c r="G82" s="30" t="n"/>
    </row>
    <row r="83">
      <c r="A83" s="29" t="inlineStr">
        <is>
          <t>7. Portfolio Turnover Ratio</t>
        </is>
      </c>
      <c r="B83" s="52" t="n">
        <v>1.1947</v>
      </c>
      <c r="G83" s="30" t="n"/>
    </row>
    <row r="84" ht="29" customHeight="1">
      <c r="A84" s="48" t="inlineStr">
        <is>
          <t>8. Total gross exposure to derivative instruments (excluding reversed positions) as at September 30, 2025 (Rs. in Lakhs)</t>
        </is>
      </c>
      <c r="B84" s="49" t="inlineStr">
        <is>
          <t>NIL</t>
        </is>
      </c>
      <c r="G84" s="30" t="n"/>
    </row>
    <row r="85" ht="29" customHeight="1">
      <c r="A85" s="48" t="inlineStr">
        <is>
          <t>9. Margin Deposits includes Margin money placed on derivatives other than margin money placed with bank</t>
        </is>
      </c>
      <c r="B85" s="49" t="inlineStr">
        <is>
          <t>NIL</t>
        </is>
      </c>
      <c r="G85" s="30" t="n"/>
    </row>
    <row r="86" ht="29" customHeight="1">
      <c r="A86" s="48" t="inlineStr">
        <is>
          <t>10. Value of investment made by other schemes under same management (Rs. In Lakhs)</t>
        </is>
      </c>
      <c r="B86" s="49" t="inlineStr">
        <is>
          <t>NIL</t>
        </is>
      </c>
      <c r="G86" s="30" t="n"/>
    </row>
    <row r="87">
      <c r="A87" s="48" t="inlineStr">
        <is>
          <t>11. Number of instance of deviation In valuation of securities</t>
        </is>
      </c>
      <c r="B87" s="49" t="inlineStr">
        <is>
          <t>NIL</t>
        </is>
      </c>
      <c r="G87" s="30" t="n"/>
    </row>
    <row r="88" ht="15" customHeight="1" thickBot="1">
      <c r="A88" s="54" t="inlineStr">
        <is>
          <t>12. Total value and percentage of illiquid equity shares / securities</t>
        </is>
      </c>
      <c r="B88" s="55" t="inlineStr">
        <is>
          <t>NIL</t>
        </is>
      </c>
      <c r="C88" s="56" t="n"/>
      <c r="D88" s="56" t="n"/>
      <c r="E88" s="56" t="n"/>
      <c r="F88" s="56" t="n"/>
      <c r="G88" s="57" t="n"/>
    </row>
    <row r="90" ht="70" customHeight="1">
      <c r="A90" s="177" t="inlineStr">
        <is>
          <t>Scheme Name</t>
        </is>
      </c>
      <c r="B90" s="177" t="inlineStr">
        <is>
          <t>Risk- O - Meter</t>
        </is>
      </c>
      <c r="C90" s="177" t="inlineStr">
        <is>
          <t>Benchmark of the Scheme</t>
        </is>
      </c>
      <c r="D90" s="177" t="inlineStr">
        <is>
          <t>Benchmark Risk-o-meter</t>
        </is>
      </c>
    </row>
    <row r="91" ht="70" customHeight="1">
      <c r="A91" s="177" t="inlineStr">
        <is>
          <t>Edelweiss Nifty500 Multicap Momentum Quality 50 ETF</t>
        </is>
      </c>
      <c r="B91" s="177" t="n"/>
      <c r="C91" s="177" t="inlineStr">
        <is>
          <t>Nifty500 Multicap Momentum Quality 50 TRI</t>
        </is>
      </c>
      <c r="D91" s="177" t="n"/>
      <c r="E91" t="inlineStr"/>
    </row>
  </sheetData>
  <mergeCells count="2">
    <mergeCell ref="A3:G3"/>
    <mergeCell ref="A4:G4"/>
  </mergeCells>
  <pageMargins left="0.7" right="0.7" top="0.75" bottom="0.75" header="0.3" footer="0.3"/>
  <pageSetup orientation="portrait" horizontalDpi="300" verticalDpi="300"/>
  <drawing xmlns:r="http://schemas.openxmlformats.org/officeDocument/2006/relationships" r:id="rId1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H46"/>
  <sheetViews>
    <sheetView showGridLines="0" workbookViewId="0">
      <pane ySplit="6" topLeftCell="A7" activePane="bottomLeft" state="frozen"/>
      <selection activeCell="A7" sqref="A7"/>
      <selection pane="bottomLeft" activeCell="A7" sqref="A7"/>
    </sheetView>
  </sheetViews>
  <sheetFormatPr baseColWidth="8" defaultRowHeight="14.5"/>
  <cols>
    <col width="74.81640625" customWidth="1" min="1" max="1"/>
    <col width="22" customWidth="1" min="2" max="2"/>
    <col width="26.7265625" customWidth="1" min="3" max="3"/>
    <col width="22" customWidth="1" min="4" max="4"/>
    <col width="16.453125" customWidth="1" min="5" max="5"/>
    <col width="22" customWidth="1" min="6" max="6"/>
    <col width="6.1796875" bestFit="1" customWidth="1" style="2" min="7" max="7"/>
    <col width="70.26953125" bestFit="1" customWidth="1" min="12" max="12"/>
    <col width="10.81640625" bestFit="1" customWidth="1" min="13" max="13"/>
    <col width="10.54296875" bestFit="1" customWidth="1" min="14" max="14"/>
    <col width="12" bestFit="1" customWidth="1" min="15" max="15"/>
    <col width="12.54296875" customWidth="1" min="16" max="16"/>
  </cols>
  <sheetData>
    <row r="1">
      <c r="A1" s="85" t="inlineStr">
        <is>
          <t>Edelweiss Mutual Fund</t>
        </is>
      </c>
    </row>
    <row r="2" ht="29.5" customHeight="1" thickBot="1">
      <c r="A2" s="86" t="inlineStr">
        <is>
          <t xml:space="preserve">Edelweiss House, 10th Floor, Off. C.S.T. Road, Kalina, Santacruz (E), Mumbai 400098, Maharashtra  </t>
        </is>
      </c>
    </row>
    <row r="3" ht="36.75" customHeight="1">
      <c r="A3" s="148" t="inlineStr">
        <is>
          <t>PORTFOLIO STATEMENT OF EDELWEISS  US TECHNOLOGY EQUITY FOF AS ON SEPTEMBER 30, 2025</t>
        </is>
      </c>
      <c r="B3" s="149" t="n"/>
      <c r="C3" s="149" t="n"/>
      <c r="D3" s="149" t="n"/>
      <c r="E3" s="149" t="n"/>
      <c r="F3" s="149" t="n"/>
      <c r="G3" s="150" t="n"/>
      <c r="H3" s="28">
        <f>HYPERLINK("[EDEL_HY Portfolio 30-Sep-2025 Final.xlsx]Index!A1","Index")</f>
        <v/>
      </c>
    </row>
    <row r="4" ht="19.5" customHeight="1">
      <c r="A4" s="151" t="inlineStr">
        <is>
          <t>(An open ended fund of fund scheme investing in JPMorgan Funds – US TECHNOLOGY EQUITY FOF)</t>
        </is>
      </c>
      <c r="G4" s="51" t="n"/>
    </row>
    <row r="5">
      <c r="A5" s="29" t="n"/>
      <c r="G5" s="30" t="n"/>
    </row>
    <row r="6" ht="48" customHeight="1">
      <c r="A6" s="31" t="inlineStr">
        <is>
          <t>Name of the Instrument</t>
        </is>
      </c>
      <c r="B6" s="32" t="inlineStr">
        <is>
          <t>ISIN</t>
        </is>
      </c>
      <c r="C6" s="32" t="inlineStr">
        <is>
          <t>Rating/Industry</t>
        </is>
      </c>
      <c r="D6" s="152" t="inlineStr">
        <is>
          <t>Quantity</t>
        </is>
      </c>
      <c r="E6" s="34" t="inlineStr">
        <is>
          <t>Market/Fair Value(Rs. In Lacs)</t>
        </is>
      </c>
      <c r="F6" s="34" t="inlineStr">
        <is>
          <t>% to Net Assets</t>
        </is>
      </c>
      <c r="G6" s="35" t="inlineStr">
        <is>
          <t>YIELD</t>
        </is>
      </c>
    </row>
    <row r="7">
      <c r="A7" s="36" t="n"/>
      <c r="B7" s="16" t="n"/>
      <c r="C7" s="16" t="n"/>
      <c r="D7" s="153" t="n"/>
      <c r="E7" s="154" t="n"/>
      <c r="F7" s="155" t="n"/>
      <c r="G7" s="37" t="n"/>
    </row>
    <row r="8">
      <c r="A8" s="38" t="n"/>
      <c r="B8" s="17" t="n"/>
      <c r="C8" s="17" t="n"/>
      <c r="D8" s="156" t="n"/>
      <c r="E8" s="7" t="n"/>
      <c r="F8" s="8" t="n"/>
      <c r="G8" s="39" t="n"/>
    </row>
    <row r="9">
      <c r="A9" s="40" t="inlineStr">
        <is>
          <t>Foreign Securities and/or Overseas ETFs</t>
        </is>
      </c>
      <c r="B9" s="17" t="n"/>
      <c r="C9" s="17" t="n"/>
      <c r="D9" s="156" t="n"/>
      <c r="E9" s="7" t="n"/>
      <c r="F9" s="8" t="n"/>
      <c r="G9" s="39" t="n"/>
    </row>
    <row r="10">
      <c r="A10" s="40" t="inlineStr">
        <is>
          <t>International  Mutual Fund Units</t>
        </is>
      </c>
      <c r="B10" s="18" t="n"/>
      <c r="C10" s="18" t="n"/>
      <c r="D10" s="157" t="n"/>
      <c r="E10" s="24" t="n"/>
      <c r="F10" s="10" t="n"/>
      <c r="G10" s="41" t="n"/>
    </row>
    <row r="11">
      <c r="A11" s="38" t="inlineStr">
        <is>
          <t>Jpmorgan F-Us Technology-I A</t>
        </is>
      </c>
      <c r="B11" s="17" t="inlineStr">
        <is>
          <t>LU0248060906</t>
        </is>
      </c>
      <c r="C11" s="17" t="n"/>
      <c r="D11" s="156" t="n">
        <v>1089401.553</v>
      </c>
      <c r="E11" s="7" t="n">
        <v>349380.78</v>
      </c>
      <c r="F11" s="8" t="n">
        <v>0.9712</v>
      </c>
      <c r="G11" s="39" t="n"/>
    </row>
    <row r="12">
      <c r="A12" s="40" t="inlineStr">
        <is>
          <t>Sub Total</t>
        </is>
      </c>
      <c r="B12" s="18" t="n"/>
      <c r="C12" s="18" t="n"/>
      <c r="D12" s="157" t="n"/>
      <c r="E12" s="20" t="n">
        <v>349380.78</v>
      </c>
      <c r="F12" s="21" t="n">
        <v>0.9712</v>
      </c>
      <c r="G12" s="41" t="n"/>
    </row>
    <row r="13">
      <c r="A13" s="38" t="n"/>
      <c r="B13" s="17" t="n"/>
      <c r="C13" s="17" t="n"/>
      <c r="D13" s="156" t="n"/>
      <c r="E13" s="7" t="n"/>
      <c r="F13" s="8" t="n"/>
      <c r="G13" s="39" t="n"/>
    </row>
    <row r="14">
      <c r="A14" s="42" t="inlineStr">
        <is>
          <t>TOTAL</t>
        </is>
      </c>
      <c r="B14" s="145" t="n"/>
      <c r="C14" s="145" t="n"/>
      <c r="D14" s="158" t="n"/>
      <c r="E14" s="20" t="n">
        <v>349380.78</v>
      </c>
      <c r="F14" s="21" t="n">
        <v>0.9712</v>
      </c>
      <c r="G14" s="41" t="n"/>
    </row>
    <row r="15">
      <c r="A15" s="38" t="n"/>
      <c r="B15" s="17" t="n"/>
      <c r="C15" s="17" t="n"/>
      <c r="D15" s="156" t="n"/>
      <c r="E15" s="7" t="n"/>
      <c r="F15" s="8" t="n"/>
      <c r="G15" s="39" t="n"/>
    </row>
    <row r="16">
      <c r="A16" s="40" t="inlineStr">
        <is>
          <t>TREPS / Reverse Repo</t>
        </is>
      </c>
      <c r="B16" s="17" t="n"/>
      <c r="C16" s="17" t="n"/>
      <c r="D16" s="156" t="n"/>
      <c r="E16" s="7" t="n"/>
      <c r="F16" s="8" t="n"/>
      <c r="G16" s="39" t="n"/>
    </row>
    <row r="17">
      <c r="A17" s="38" t="inlineStr">
        <is>
          <t>Clearing Corporation of India Ltd.</t>
        </is>
      </c>
      <c r="B17" s="17" t="n"/>
      <c r="C17" s="17" t="n"/>
      <c r="D17" s="156" t="n"/>
      <c r="E17" s="7" t="n">
        <v>11671.25</v>
      </c>
      <c r="F17" s="8" t="n">
        <v>0.0324</v>
      </c>
      <c r="G17" s="39" t="n">
        <v>0.05471</v>
      </c>
    </row>
    <row r="18">
      <c r="A18" s="40" t="inlineStr">
        <is>
          <t>Sub Total</t>
        </is>
      </c>
      <c r="B18" s="18" t="n"/>
      <c r="C18" s="18" t="n"/>
      <c r="D18" s="157" t="n"/>
      <c r="E18" s="20" t="n">
        <v>11671.25</v>
      </c>
      <c r="F18" s="21" t="n">
        <v>0.0324</v>
      </c>
      <c r="G18" s="41" t="n"/>
    </row>
    <row r="19">
      <c r="A19" s="38" t="n"/>
      <c r="B19" s="17" t="n"/>
      <c r="C19" s="17" t="n"/>
      <c r="D19" s="156" t="n"/>
      <c r="E19" s="7" t="n"/>
      <c r="F19" s="8" t="n"/>
      <c r="G19" s="39" t="n"/>
    </row>
    <row r="20">
      <c r="A20" s="42" t="inlineStr">
        <is>
          <t>TOTAL</t>
        </is>
      </c>
      <c r="B20" s="145" t="n"/>
      <c r="C20" s="145" t="n"/>
      <c r="D20" s="158" t="n"/>
      <c r="E20" s="20" t="n">
        <v>11671.25</v>
      </c>
      <c r="F20" s="21" t="n">
        <v>0.0324</v>
      </c>
      <c r="G20" s="41" t="n"/>
    </row>
    <row r="21">
      <c r="A21" s="38" t="inlineStr">
        <is>
          <t>Accrued Interest</t>
        </is>
      </c>
      <c r="B21" s="17" t="n"/>
      <c r="C21" s="17" t="n"/>
      <c r="D21" s="156" t="n"/>
      <c r="E21" s="7" t="n">
        <v>1.7494085</v>
      </c>
      <c r="F21" s="49" t="inlineStr">
        <is>
          <t>$0.00%</t>
        </is>
      </c>
      <c r="G21" s="39" t="n"/>
    </row>
    <row r="22">
      <c r="A22" s="38" t="inlineStr">
        <is>
          <t>Net Receivables/(Payables)</t>
        </is>
      </c>
      <c r="B22" s="17" t="n"/>
      <c r="C22" s="17" t="n"/>
      <c r="D22" s="156" t="n"/>
      <c r="E22" s="159" t="n">
        <v>-1298.7194085</v>
      </c>
      <c r="F22" s="160" t="n">
        <v>-0.003604</v>
      </c>
      <c r="G22" s="39" t="n">
        <v>0.05471</v>
      </c>
    </row>
    <row r="23">
      <c r="A23" s="45" t="inlineStr">
        <is>
          <t>GRAND TOTAL</t>
        </is>
      </c>
      <c r="B23" s="19" t="n"/>
      <c r="C23" s="19" t="n"/>
      <c r="D23" s="161" t="n"/>
      <c r="E23" s="14" t="n">
        <v>359755.06</v>
      </c>
      <c r="F23" s="15" t="n">
        <v>1</v>
      </c>
      <c r="G23" s="46" t="n"/>
    </row>
    <row r="24">
      <c r="A24" s="29" t="n"/>
      <c r="G24" s="30" t="n"/>
    </row>
    <row r="25">
      <c r="A25" s="47" t="inlineStr">
        <is>
          <t xml:space="preserve">$ Less than 0.01% of Net Asset Value </t>
        </is>
      </c>
      <c r="G25" s="30" t="n"/>
    </row>
    <row r="26">
      <c r="A26" s="29" t="n"/>
      <c r="G26" s="30" t="n"/>
    </row>
    <row r="27">
      <c r="A27" s="47" t="inlineStr">
        <is>
          <t>Notes:</t>
        </is>
      </c>
      <c r="G27" s="30" t="n"/>
    </row>
    <row r="28">
      <c r="A28" s="48" t="inlineStr">
        <is>
          <t>1. Security in default beyond its maturiy date</t>
        </is>
      </c>
      <c r="B28" s="49" t="inlineStr">
        <is>
          <t>NIL</t>
        </is>
      </c>
      <c r="G28" s="30" t="n"/>
    </row>
    <row r="29">
      <c r="A29" s="29" t="inlineStr">
        <is>
          <t>2. Net Asset Value (Rs. per unit)</t>
        </is>
      </c>
      <c r="G29" s="30" t="n"/>
    </row>
    <row r="30">
      <c r="A30" s="29" t="inlineStr">
        <is>
          <t>Plan /option (Face Value 10)</t>
        </is>
      </c>
      <c r="B30" s="49" t="inlineStr">
        <is>
          <t>As on</t>
        </is>
      </c>
      <c r="C30" s="49" t="inlineStr">
        <is>
          <t>As on</t>
        </is>
      </c>
      <c r="G30" s="30" t="n"/>
    </row>
    <row r="31">
      <c r="A31" s="29" t="n"/>
      <c r="B31" s="50" t="n">
        <v>45747</v>
      </c>
      <c r="C31" s="50" t="n">
        <v>45930</v>
      </c>
      <c r="G31" s="30" t="n"/>
    </row>
    <row r="32">
      <c r="A32" s="29" t="inlineStr">
        <is>
          <t>Direct Plan Growth Option</t>
        </is>
      </c>
      <c r="B32" t="n">
        <v>23.8321</v>
      </c>
      <c r="C32" t="n">
        <v>34.3663</v>
      </c>
      <c r="G32" s="51" t="n"/>
    </row>
    <row r="33">
      <c r="A33" s="29" t="inlineStr">
        <is>
          <t>Regular Plan Growth Option</t>
        </is>
      </c>
      <c r="B33" t="n">
        <v>22.6904</v>
      </c>
      <c r="C33" t="n">
        <v>32.5733</v>
      </c>
      <c r="G33" s="51" t="n"/>
    </row>
    <row r="34">
      <c r="A34" s="29" t="n"/>
      <c r="G34" s="51" t="n"/>
    </row>
    <row r="35">
      <c r="A35" s="29" t="inlineStr">
        <is>
          <t xml:space="preserve">3. Total Dividend (Net) declared during the half year period </t>
        </is>
      </c>
      <c r="B35" s="49" t="inlineStr">
        <is>
          <t>NIL</t>
        </is>
      </c>
      <c r="G35" s="30" t="n"/>
    </row>
    <row r="36">
      <c r="A36" s="29" t="inlineStr">
        <is>
          <t>4. Bonus was declared during the half year period</t>
        </is>
      </c>
      <c r="B36" s="49" t="inlineStr">
        <is>
          <t>NIL</t>
        </is>
      </c>
      <c r="G36" s="30" t="n"/>
    </row>
    <row r="37" ht="18.65" customHeight="1">
      <c r="A37" s="48" t="inlineStr">
        <is>
          <t>5. Investment in Repo of Corporate Debt Securities as at September 30, 2025</t>
        </is>
      </c>
      <c r="B37" s="49" t="inlineStr">
        <is>
          <t>NIL</t>
        </is>
      </c>
      <c r="G37" s="30" t="n"/>
    </row>
    <row r="38" ht="18.65" customHeight="1">
      <c r="A38" s="48" t="inlineStr">
        <is>
          <t>6. Investment in foreign securities/ADRs/GDRs as at September 30,2025</t>
        </is>
      </c>
      <c r="B38" s="52">
        <f>E14</f>
        <v/>
      </c>
      <c r="G38" s="30" t="n"/>
    </row>
    <row r="39" ht="29" customHeight="1">
      <c r="A39" s="48" t="inlineStr">
        <is>
          <t>7. Total gross exposure to derivative instruments (excluding reversed positions) at the end of the month (Rs. in Lakhs)</t>
        </is>
      </c>
      <c r="B39" s="49" t="inlineStr">
        <is>
          <t>NIL</t>
        </is>
      </c>
      <c r="G39" s="30" t="n"/>
    </row>
    <row r="40" ht="29" customHeight="1">
      <c r="A40" s="48" t="inlineStr">
        <is>
          <t>8. Margin Deposits includes Margin money placed on derivatives other than margin money placed with bank</t>
        </is>
      </c>
      <c r="B40" s="49" t="inlineStr">
        <is>
          <t>NIL</t>
        </is>
      </c>
      <c r="G40" s="30" t="n"/>
    </row>
    <row r="41">
      <c r="A41" s="48" t="inlineStr">
        <is>
          <t>9. Value of investment made by other schemes under same management (Rs. In Lakhs)</t>
        </is>
      </c>
      <c r="B41" s="49" t="inlineStr">
        <is>
          <t>NIL</t>
        </is>
      </c>
      <c r="G41" s="30" t="n"/>
    </row>
    <row r="42">
      <c r="A42" s="48" t="inlineStr">
        <is>
          <t>10. Number of instance of deviation In valuation of securities</t>
        </is>
      </c>
      <c r="B42" s="49" t="inlineStr">
        <is>
          <t>NIL</t>
        </is>
      </c>
      <c r="G42" s="30" t="n"/>
    </row>
    <row r="43" ht="15" customHeight="1" thickBot="1">
      <c r="A43" s="54" t="inlineStr">
        <is>
          <t>11. Total value and percentage of illiquid equity shares / securities</t>
        </is>
      </c>
      <c r="B43" s="55" t="inlineStr">
        <is>
          <t>NIL</t>
        </is>
      </c>
      <c r="C43" s="56" t="n"/>
      <c r="D43" s="56" t="n"/>
      <c r="E43" s="56" t="n"/>
      <c r="F43" s="56" t="n"/>
      <c r="G43" s="57" t="n"/>
    </row>
    <row r="45" ht="70" customHeight="1">
      <c r="A45" s="177" t="inlineStr">
        <is>
          <t>Scheme Name</t>
        </is>
      </c>
      <c r="B45" s="177" t="inlineStr">
        <is>
          <t>Risk- O - Meter</t>
        </is>
      </c>
      <c r="C45" s="177" t="inlineStr">
        <is>
          <t>Benchmark of the Scheme</t>
        </is>
      </c>
      <c r="D45" s="177" t="inlineStr">
        <is>
          <t>Benchmark Risk-o-meter</t>
        </is>
      </c>
    </row>
    <row r="46" ht="70" customHeight="1">
      <c r="A46" s="177" t="inlineStr">
        <is>
          <t>Edelweiss US Technology Equity Fund of Fund</t>
        </is>
      </c>
      <c r="B46" s="177" t="n"/>
      <c r="C46" s="177" t="inlineStr">
        <is>
          <t>Russell 1000 Equal Weighted Technology Index</t>
        </is>
      </c>
      <c r="D46" s="177" t="n"/>
      <c r="E46" t="inlineStr"/>
    </row>
  </sheetData>
  <mergeCells count="2">
    <mergeCell ref="A3:G3"/>
    <mergeCell ref="A4:G4"/>
  </mergeCells>
  <pageMargins left="0.7" right="0.7" top="0.75" bottom="0.75" header="0.3" footer="0.3"/>
  <pageSetup orientation="portrait" horizontalDpi="300" verticalDpi="300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Harishchandra Lagali, Nagraj</dc:creator>
  <dcterms:created xsi:type="dcterms:W3CDTF">2015-12-17T12:36:10Z</dcterms:created>
  <dcterms:modified xsi:type="dcterms:W3CDTF">2025-10-09T16:50:24Z</dcterms:modified>
  <cp:lastModifiedBy>Omkar Mahajan - AMC</cp:lastModifiedBy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name="MSIP_Label_840e60c6-cef6-4cc0-a98d-364c7249d74b_Enabled" fmtid="{D5CDD505-2E9C-101B-9397-08002B2CF9AE}" pid="2">
    <vt:lpwstr>true</vt:lpwstr>
  </property>
  <property name="MSIP_Label_840e60c6-cef6-4cc0-a98d-364c7249d74b_SetDate" fmtid="{D5CDD505-2E9C-101B-9397-08002B2CF9AE}" pid="3">
    <vt:lpwstr>2022-12-30T16:56:26Z</vt:lpwstr>
  </property>
  <property name="MSIP_Label_840e60c6-cef6-4cc0-a98d-364c7249d74b_Method" fmtid="{D5CDD505-2E9C-101B-9397-08002B2CF9AE}" pid="4">
    <vt:lpwstr>Privileged</vt:lpwstr>
  </property>
  <property name="MSIP_Label_840e60c6-cef6-4cc0-a98d-364c7249d74b_Name" fmtid="{D5CDD505-2E9C-101B-9397-08002B2CF9AE}" pid="5">
    <vt:lpwstr>840e60c6-cef6-4cc0-a98d-364c7249d74b</vt:lpwstr>
  </property>
  <property name="MSIP_Label_840e60c6-cef6-4cc0-a98d-364c7249d74b_SiteId" fmtid="{D5CDD505-2E9C-101B-9397-08002B2CF9AE}" pid="6">
    <vt:lpwstr>b44900f1-2def-4c3b-9ec6-9020d604e19e</vt:lpwstr>
  </property>
  <property name="MSIP_Label_840e60c6-cef6-4cc0-a98d-364c7249d74b_ActionId" fmtid="{D5CDD505-2E9C-101B-9397-08002B2CF9AE}" pid="7">
    <vt:lpwstr>b468514f-ab85-4530-83ef-dc29102cc69a</vt:lpwstr>
  </property>
  <property name="MSIP_Label_840e60c6-cef6-4cc0-a98d-364c7249d74b_ContentBits" fmtid="{D5CDD505-2E9C-101B-9397-08002B2CF9AE}" pid="8">
    <vt:lpwstr>1</vt:lpwstr>
  </property>
  <property name="ContentTypeId" fmtid="{D5CDD505-2E9C-101B-9397-08002B2CF9AE}" pid="9">
    <vt:lpwstr>0x010100C4341F554B408F45BC12AE1CF7FD87CF</vt:lpwstr>
  </property>
</Properties>
</file>